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19-151 - Stavební úprav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'2019-151 - Stavební úprav...'!$C$132:$K$220</definedName>
    <definedName name="_xlnm.Print_Area" localSheetId="1">'2019-151 - Stavební úprav...'!$C$4:$J$76,'2019-151 - Stavební úprav...'!$C$82:$J$116,'2019-151 - Stavební úprav...'!$C$122:$K$220</definedName>
    <definedName name="_xlnm.Print_Titles" localSheetId="1">'2019-151 - Stavební úprav...'!$132:$132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0"/>
  <c r="BH220"/>
  <c r="BG220"/>
  <c r="BE220"/>
  <c r="T220"/>
  <c r="R220"/>
  <c r="P220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T150"/>
  <c r="R151"/>
  <c r="R150"/>
  <c r="P151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T135"/>
  <c r="R136"/>
  <c r="R135"/>
  <c r="P136"/>
  <c r="P135"/>
  <c r="J130"/>
  <c r="J129"/>
  <c r="F129"/>
  <c r="F127"/>
  <c r="E125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0"/>
  <c r="J89"/>
  <c r="F89"/>
  <c r="F87"/>
  <c r="E85"/>
  <c r="J16"/>
  <c r="E16"/>
  <c r="F90"/>
  <c r="J15"/>
  <c r="J10"/>
  <c r="J87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20"/>
  <c r="BK215"/>
  <c r="J213"/>
  <c r="J211"/>
  <c r="J209"/>
  <c r="BK207"/>
  <c r="BK205"/>
  <c r="J203"/>
  <c r="J200"/>
  <c r="J197"/>
  <c r="BK195"/>
  <c r="BK191"/>
  <c r="BK188"/>
  <c r="BK186"/>
  <c r="BK184"/>
  <c r="BK182"/>
  <c r="BK181"/>
  <c r="BK180"/>
  <c r="J179"/>
  <c r="J176"/>
  <c r="BK172"/>
  <c r="J169"/>
  <c r="J168"/>
  <c r="J167"/>
  <c r="J165"/>
  <c r="BK162"/>
  <c r="J161"/>
  <c r="J160"/>
  <c r="BK156"/>
  <c r="BK155"/>
  <c r="BK151"/>
  <c r="BK139"/>
  <c r="BK138"/>
  <c r="J220"/>
  <c r="BK216"/>
  <c r="J215"/>
  <c r="BK211"/>
  <c r="BK203"/>
  <c r="BK201"/>
  <c r="J198"/>
  <c r="BK197"/>
  <c r="BK196"/>
  <c r="J195"/>
  <c r="BK194"/>
  <c r="BK192"/>
  <c r="J191"/>
  <c r="BK190"/>
  <c r="J188"/>
  <c r="J184"/>
  <c r="J183"/>
  <c r="J182"/>
  <c r="J181"/>
  <c r="J178"/>
  <c r="J177"/>
  <c r="BK176"/>
  <c r="BK175"/>
  <c r="J174"/>
  <c r="BK173"/>
  <c r="J172"/>
  <c r="BK171"/>
  <c r="BK170"/>
  <c r="BK168"/>
  <c r="BK163"/>
  <c r="BK160"/>
  <c r="BK159"/>
  <c r="J158"/>
  <c r="J156"/>
  <c r="J155"/>
  <c r="BK153"/>
  <c r="J151"/>
  <c r="BK147"/>
  <c r="BK145"/>
  <c r="J143"/>
  <c r="BK141"/>
  <c r="J138"/>
  <c r="BK136"/>
  <c i="1" r="AS94"/>
  <c i="2" r="J216"/>
  <c r="BK213"/>
  <c r="BK209"/>
  <c r="J207"/>
  <c r="J205"/>
  <c r="J201"/>
  <c r="BK200"/>
  <c r="BK198"/>
  <c r="J196"/>
  <c r="J194"/>
  <c r="J192"/>
  <c r="J190"/>
  <c r="J186"/>
  <c r="BK183"/>
  <c r="J180"/>
  <c r="BK179"/>
  <c r="BK178"/>
  <c r="BK177"/>
  <c r="J175"/>
  <c r="BK174"/>
  <c r="J173"/>
  <c r="J171"/>
  <c r="J170"/>
  <c r="BK169"/>
  <c r="BK167"/>
  <c r="BK165"/>
  <c r="J163"/>
  <c r="J162"/>
  <c r="BK161"/>
  <c r="J159"/>
  <c r="BK158"/>
  <c r="J153"/>
  <c r="J147"/>
  <c r="J145"/>
  <c r="BK143"/>
  <c r="J141"/>
  <c r="J139"/>
  <c r="J136"/>
  <c l="1" r="R137"/>
  <c r="R134"/>
  <c r="T140"/>
  <c r="BK152"/>
  <c r="J152"/>
  <c r="J101"/>
  <c r="R152"/>
  <c r="R149"/>
  <c r="P164"/>
  <c r="BK185"/>
  <c r="J185"/>
  <c r="J103"/>
  <c r="P185"/>
  <c r="T185"/>
  <c r="P193"/>
  <c r="P137"/>
  <c r="P134"/>
  <c r="T137"/>
  <c r="T134"/>
  <c r="R140"/>
  <c r="T152"/>
  <c r="T149"/>
  <c r="R164"/>
  <c r="R193"/>
  <c r="BK137"/>
  <c r="J137"/>
  <c r="J97"/>
  <c r="BK140"/>
  <c r="J140"/>
  <c r="J98"/>
  <c r="P140"/>
  <c r="P152"/>
  <c r="P149"/>
  <c r="BK164"/>
  <c r="J164"/>
  <c r="J102"/>
  <c r="T164"/>
  <c r="R185"/>
  <c r="BK193"/>
  <c r="J193"/>
  <c r="J104"/>
  <c r="T193"/>
  <c r="BK214"/>
  <c r="J214"/>
  <c r="J105"/>
  <c r="P214"/>
  <c r="R214"/>
  <c r="T214"/>
  <c r="BF147"/>
  <c r="BF153"/>
  <c r="BF155"/>
  <c r="BF159"/>
  <c r="BF161"/>
  <c r="BF167"/>
  <c r="BF171"/>
  <c r="BF178"/>
  <c r="BF180"/>
  <c r="BF181"/>
  <c r="BF186"/>
  <c r="BF190"/>
  <c r="BF194"/>
  <c r="BF196"/>
  <c r="BF200"/>
  <c r="BF201"/>
  <c r="BF209"/>
  <c r="BF213"/>
  <c r="BK135"/>
  <c r="J135"/>
  <c r="J96"/>
  <c r="J127"/>
  <c r="F130"/>
  <c r="BF138"/>
  <c r="BF151"/>
  <c r="BF160"/>
  <c r="BF165"/>
  <c r="BF170"/>
  <c r="BF179"/>
  <c r="BF183"/>
  <c r="BF184"/>
  <c r="BF188"/>
  <c r="BF203"/>
  <c r="BF205"/>
  <c r="BF207"/>
  <c r="BF211"/>
  <c r="BF216"/>
  <c r="BF136"/>
  <c r="BF139"/>
  <c r="BF141"/>
  <c r="BF143"/>
  <c r="BF145"/>
  <c r="BF156"/>
  <c r="BF158"/>
  <c r="BF162"/>
  <c r="BF163"/>
  <c r="BF168"/>
  <c r="BF169"/>
  <c r="BF172"/>
  <c r="BF173"/>
  <c r="BF174"/>
  <c r="BF175"/>
  <c r="BF176"/>
  <c r="BF177"/>
  <c r="BF182"/>
  <c r="BF191"/>
  <c r="BF192"/>
  <c r="BF195"/>
  <c r="BF197"/>
  <c r="BF198"/>
  <c r="BF215"/>
  <c r="BF220"/>
  <c r="BK150"/>
  <c r="J150"/>
  <c r="J100"/>
  <c r="F33"/>
  <c i="1" r="AZ95"/>
  <c r="AZ94"/>
  <c i="2" r="F36"/>
  <c i="1" r="BC95"/>
  <c r="BC94"/>
  <c r="W35"/>
  <c i="2" r="F37"/>
  <c i="1" r="BD95"/>
  <c r="BD94"/>
  <c r="W36"/>
  <c i="2" r="J33"/>
  <c i="1" r="AV95"/>
  <c i="2" r="F35"/>
  <c i="1" r="BB95"/>
  <c r="BB94"/>
  <c r="W34"/>
  <c i="2" l="1" r="P133"/>
  <c i="1" r="AU95"/>
  <c i="2" r="T133"/>
  <c r="R133"/>
  <c r="BK149"/>
  <c r="J149"/>
  <c r="J99"/>
  <c r="BK134"/>
  <c r="J134"/>
  <c r="J95"/>
  <c i="1" r="AU94"/>
  <c r="AV94"/>
  <c r="AX94"/>
  <c r="AY94"/>
  <c i="2" l="1" r="BK133"/>
  <c r="J133"/>
  <c r="J94"/>
  <c l="1" r="J28"/>
  <c l="1" r="J114"/>
  <c r="J108"/>
  <c r="J29"/>
  <c r="J30"/>
  <c i="1" r="AG95"/>
  <c r="AG94"/>
  <c r="AG100"/>
  <c r="CD100"/>
  <c i="2" l="1" r="BF114"/>
  <c i="1" r="AG99"/>
  <c r="CD99"/>
  <c r="AG98"/>
  <c r="CD98"/>
  <c r="AK26"/>
  <c r="AV100"/>
  <c r="BY100"/>
  <c r="AG101"/>
  <c r="CD101"/>
  <c i="2" r="F34"/>
  <c i="1" r="BA95"/>
  <c r="BA94"/>
  <c r="W33"/>
  <c i="2" r="J116"/>
  <c i="1" l="1" r="W32"/>
  <c r="AG97"/>
  <c r="AK27"/>
  <c r="AN100"/>
  <c r="AV101"/>
  <c r="BY101"/>
  <c i="2" r="J34"/>
  <c i="1" r="AW95"/>
  <c r="AT95"/>
  <c r="AN95"/>
  <c r="AV99"/>
  <c r="BY99"/>
  <c r="AW94"/>
  <c r="AK33"/>
  <c r="AV98"/>
  <c r="BY98"/>
  <c i="2" l="1" r="J39"/>
  <c i="1" r="AK32"/>
  <c r="AK29"/>
  <c r="AN101"/>
  <c r="AN98"/>
  <c r="AN99"/>
  <c r="AG103"/>
  <c r="AT94"/>
  <c r="AN94"/>
  <c l="1" r="AK38"/>
  <c r="AN97"/>
  <c l="1"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<sst xmlns="http://schemas.openxmlformats.org/spreadsheetml/2006/main">
  <si>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</si>
  <si>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</si>
  <si>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</si>
  <si>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</si>
  <si>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</si>
  <si>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{0ca03554-6db4-430d-9dda-9d4e7aadbcad}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</si>
  <si>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</si>
  <si>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</si>
  <si>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</si>
  <si>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</si>
  <si>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</si>
  <si>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</si>
  <si>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</si>
  <si>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</si>
  <si>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2019/151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</si>
  <si>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</si>
  <si>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</si>
  <si>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vstupní haly bytového domu č.p. 1151/12</t>
  </si>
  <si>
    <t>KSO:</t>
  </si>
  <si>
    <t>CC-CZ:</t>
  </si>
  <si>
    <t>Místo:</t>
  </si>
  <si>
    <t>Burešova 1151/12</t>
  </si>
  <si>
    <t>Datum:</t>
  </si>
  <si>
    <t>11. 9. 2019</t>
  </si>
  <si>
    <t>Zadavatel:</t>
  </si>
  <si>
    <t>IČ:</t>
  </si>
  <si>
    <t>Městská část Praha 8,Zenklova 1/35, Libeň, Praha 8</t>
  </si>
  <si>
    <t>DIČ:</t>
  </si>
  <si>
    <t>Uchazeč:</t>
  </si>
  <si>
    <t>Vyplň údaj</t>
  </si>
  <si>
    <t>Projektant:</t>
  </si>
  <si>
    <t>KFJ s.r.o.</t>
  </si>
  <si>
    <t>True</t>
  </si>
  <si>
    <t>Zpracovatel:</t>
  </si>
  <si>
    <t>Kadeřábek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</si>
  <si>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</si>
  <si>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</si>
  <si>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</si>
  <si>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</si>
  <si>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</si>
  <si>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</si>
  <si>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</si>
  <si>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</si>
  <si>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</si>
  <si>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</si>
  <si>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</si>
  <si>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</si>
  <si>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</si>
  <si>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</si>
  <si>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</si>
  <si>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</si>
  <si>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</si>
  <si>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</si>
  <si>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</si>
  <si>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</si>
  <si>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</si>
  <si>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</si>
  <si>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</si>
  <si>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</si>
  <si>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</si>
  <si>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</si>
  <si>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</si>
  <si>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</si>
  <si>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</si>
  <si>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</si>
  <si>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</si>
  <si>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</si>
  <si>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</si>
  <si>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</si>
  <si>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</si>
  <si>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</si>
  <si>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</si>
  <si>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</si>
  <si>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</si>
  <si>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</si>
  <si>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</si>
  <si>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</si>
  <si>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</si>
  <si>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</si>
  <si>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</si>
  <si>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</si>
  <si>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</si>
  <si>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</si>
  <si>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</si>
  <si>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</si>
  <si>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</si>
  <si>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</si>
  <si>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</si>
  <si>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</si>
  <si>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</si>
  <si>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</si>
  <si>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</si>
  <si>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</si>
  <si>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</si>
  <si>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</si>
  <si>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</si>
  <si>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</si>
  <si>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</si>
  <si>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</si>
  <si>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</si>
  <si>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</si>
  <si>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</si>
  <si>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</si>
  <si>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</si>
  <si>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</si>
  <si>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</si>
  <si>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</si>
  <si>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</si>
  <si>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</si>
  <si>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</si>
  <si>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</si>
  <si>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</si>
  <si>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</si>
  <si>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</si>
  <si>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</si>
  <si>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</si>
  <si>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</si>
  <si>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</si>
  <si>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</si>
  <si>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</si>
  <si>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</si>
  <si>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</si>
  <si>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</si>
  <si>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</si>
  <si>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</si>
  <si>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</si>
  <si>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</si>
  <si>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</si>
  <si>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</si>
  <si>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</si>
  <si>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</si>
  <si>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</si>
  <si>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</si>
  <si>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</si>
  <si>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</si>
  <si>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</si>
  <si>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</si>
  <si>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</si>
  <si>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</si>
  <si>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</si>
  <si>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272313511VL</t>
  </si>
  <si>
    <t>Stavební úpravy pro osazení turniketů a skleněných zábran</t>
  </si>
  <si>
    <t>soubor</t>
  </si>
  <si>
    <t>4</t>
  </si>
  <si>
    <t>1978756470</t>
  </si>
  <si>
    <t>6</t>
  </si>
  <si>
    <t>Úpravy povrchů, podlahy a osazování výplní</t>
  </si>
  <si>
    <t>611325225</t>
  </si>
  <si>
    <t>Vápenocementová štuková omítka malých ploch do 4,0 m2 na stropech</t>
  </si>
  <si>
    <t>kus</t>
  </si>
  <si>
    <t>265830723</t>
  </si>
  <si>
    <t>3</t>
  </si>
  <si>
    <t>612325225</t>
  </si>
  <si>
    <t>Vápenocementová štuková omítka malých ploch do 4,0 m2 na stěnách</t>
  </si>
  <si>
    <t>944138221</t>
  </si>
  <si>
    <t>9</t>
  </si>
  <si>
    <t>Ostatní konstrukce a práce, bourání</t>
  </si>
  <si>
    <t>949101112</t>
  </si>
  <si>
    <t>Lešení pomocné pro objekty pozemních staveb s lešeňovou podlahou v do 3,5 m zatížení do 150 kg/m2</t>
  </si>
  <si>
    <t>m2</t>
  </si>
  <si>
    <t>-1425628525</t>
  </si>
  <si>
    <t>VV</t>
  </si>
  <si>
    <t>9+25*2</t>
  </si>
  <si>
    <t>5</t>
  </si>
  <si>
    <t>952901111</t>
  </si>
  <si>
    <t>Vyčištění budov bytové a občanské výstavby při výšce podlaží do 4 m</t>
  </si>
  <si>
    <t>-494214994</t>
  </si>
  <si>
    <t>13,45+87,74+15,9+15,16+8,88</t>
  </si>
  <si>
    <t>962084131</t>
  </si>
  <si>
    <t>Bourání příček deskových sádrových typu rabicka tl do 100 mm</t>
  </si>
  <si>
    <t>1252029544</t>
  </si>
  <si>
    <t>2,475*2,5</t>
  </si>
  <si>
    <t>7</t>
  </si>
  <si>
    <t>968082018</t>
  </si>
  <si>
    <t>Vybourání plastových rámů oken včetně křídel plochy přes 4 m2</t>
  </si>
  <si>
    <t>303650380</t>
  </si>
  <si>
    <t>6,8*3,32+3,2*3,32</t>
  </si>
  <si>
    <t>PSV</t>
  </si>
  <si>
    <t>Práce a dodávky PSV</t>
  </si>
  <si>
    <t>741</t>
  </si>
  <si>
    <t>Elektroinstalace - silnoproud</t>
  </si>
  <si>
    <t>8</t>
  </si>
  <si>
    <t>741110001VL</t>
  </si>
  <si>
    <t>Elektroinstalace - silnoproud a slaboprou</t>
  </si>
  <si>
    <t>16</t>
  </si>
  <si>
    <t>-1687578271</t>
  </si>
  <si>
    <t>763</t>
  </si>
  <si>
    <t>Konstrukce suché výstavby</t>
  </si>
  <si>
    <t>763111314</t>
  </si>
  <si>
    <t>SDK příčka tl 100 mm profil CW+UW 75 desky 1xA 12,5 TI 60 mm EI 30 Rw 45 dB</t>
  </si>
  <si>
    <t>1502707386</t>
  </si>
  <si>
    <t>2,45*2,5-0,1*2,05+2,1*3,32-0,9*2,05+3,205*3,32</t>
  </si>
  <si>
    <t>10</t>
  </si>
  <si>
    <t>763135101</t>
  </si>
  <si>
    <t>Montáž SDK kazetového podhledu z kazet 600x600 mm na zavěšenou viditelnou nosnou konstrukci</t>
  </si>
  <si>
    <t>578791217</t>
  </si>
  <si>
    <t>11</t>
  </si>
  <si>
    <t>M</t>
  </si>
  <si>
    <t>59030570</t>
  </si>
  <si>
    <t>podhled kazetový bez děrování viditelný rastr tl 10mm 600x600mm</t>
  </si>
  <si>
    <t>32</t>
  </si>
  <si>
    <t>1825265150</t>
  </si>
  <si>
    <t>10*1,05 'Přepočtené koeficientem množství</t>
  </si>
  <si>
    <t>12</t>
  </si>
  <si>
    <t>763135611VL</t>
  </si>
  <si>
    <t>Demontáž a zpětná montáž kazet SDK kazetového podhledu</t>
  </si>
  <si>
    <t>-1347056958</t>
  </si>
  <si>
    <t>13</t>
  </si>
  <si>
    <t>763181311</t>
  </si>
  <si>
    <t>Montáž jednokřídlové kovové zárubně v do 2,75 m SDK příčka</t>
  </si>
  <si>
    <t>-1241576098</t>
  </si>
  <si>
    <t>14</t>
  </si>
  <si>
    <t>55331523</t>
  </si>
  <si>
    <t>zárubeň ocelová pro sádrokarton 100 levá/pravá 900</t>
  </si>
  <si>
    <t>936591475</t>
  </si>
  <si>
    <t>763181321</t>
  </si>
  <si>
    <t>Montáž jednokřídlové kovové zárubně v do 4,75 m SDK příčka</t>
  </si>
  <si>
    <t>309026048</t>
  </si>
  <si>
    <t>55331522</t>
  </si>
  <si>
    <t>zárubeň ocelová pro sádrokarton 100 levá/pravá 800</t>
  </si>
  <si>
    <t>-101903712</t>
  </si>
  <si>
    <t>17</t>
  </si>
  <si>
    <t>998763301</t>
  </si>
  <si>
    <t>Přesun hmot tonážní pro sádrokartonové konstrukce v objektech v do 6 m</t>
  </si>
  <si>
    <t>t</t>
  </si>
  <si>
    <t>2067944078</t>
  </si>
  <si>
    <t>766</t>
  </si>
  <si>
    <t>Konstrukce truhlářské</t>
  </si>
  <si>
    <t>18</t>
  </si>
  <si>
    <t>766622117VL</t>
  </si>
  <si>
    <t>Montáž hliníkových portálů do zdiva</t>
  </si>
  <si>
    <t>-773710013</t>
  </si>
  <si>
    <t>6,8*3,32+0,43*3,32+3,2*3,32</t>
  </si>
  <si>
    <t>19</t>
  </si>
  <si>
    <t>61140047VL</t>
  </si>
  <si>
    <t>Portály hliníkové - viz specifikace D01 a D02</t>
  </si>
  <si>
    <t>-1785508158</t>
  </si>
  <si>
    <t>20</t>
  </si>
  <si>
    <t>61140047VL2</t>
  </si>
  <si>
    <t>panikové kování na dvoukřídlé dveře portálu</t>
  </si>
  <si>
    <t>ks</t>
  </si>
  <si>
    <t>1473879868</t>
  </si>
  <si>
    <t>766622117VL1</t>
  </si>
  <si>
    <t>Montáž elektrického pohonu na automatické dveře</t>
  </si>
  <si>
    <t>-1561835035</t>
  </si>
  <si>
    <t>22</t>
  </si>
  <si>
    <t>55341000VL</t>
  </si>
  <si>
    <t>Elektrický pohon automatických dveří</t>
  </si>
  <si>
    <t>772247866</t>
  </si>
  <si>
    <t>23</t>
  </si>
  <si>
    <t>766660001</t>
  </si>
  <si>
    <t>Montáž dveřních křídel otvíravých jednokřídlových š do 0,8 m do ocelové zárubně</t>
  </si>
  <si>
    <t>-1629824760</t>
  </si>
  <si>
    <t>24</t>
  </si>
  <si>
    <t>61161721</t>
  </si>
  <si>
    <t>dveře vnitřní hladké dýhované plné 1křídlé 800x1970mm</t>
  </si>
  <si>
    <t>1677846808</t>
  </si>
  <si>
    <t>25</t>
  </si>
  <si>
    <t>766660002</t>
  </si>
  <si>
    <t>Montáž dveřních křídel otvíravých jednokřídlových š přes 0,8 m do ocelové zárubně</t>
  </si>
  <si>
    <t>-1379923169</t>
  </si>
  <si>
    <t>26</t>
  </si>
  <si>
    <t>61161725</t>
  </si>
  <si>
    <t>dveře vnitřní hladké dýhované plné 1křídlé 900x1970mm</t>
  </si>
  <si>
    <t>1036239756</t>
  </si>
  <si>
    <t>27</t>
  </si>
  <si>
    <t>766660728</t>
  </si>
  <si>
    <t>Montáž dveřního interiérového kování - zámku</t>
  </si>
  <si>
    <t>810006930</t>
  </si>
  <si>
    <t>28</t>
  </si>
  <si>
    <t>54926060</t>
  </si>
  <si>
    <t>zámek stavební zadlabací vložkový K103 s převodem levý</t>
  </si>
  <si>
    <t>-900596908</t>
  </si>
  <si>
    <t>29</t>
  </si>
  <si>
    <t>54964110</t>
  </si>
  <si>
    <t>vložka zámková cylindrická oboustranná</t>
  </si>
  <si>
    <t>-889594993</t>
  </si>
  <si>
    <t>30</t>
  </si>
  <si>
    <t>766660729</t>
  </si>
  <si>
    <t>Montáž dveřního interiérového kování - štítku s klikou</t>
  </si>
  <si>
    <t>22886541</t>
  </si>
  <si>
    <t>31</t>
  </si>
  <si>
    <t>54914620</t>
  </si>
  <si>
    <t>kování dveřní vrchní klika včetně rozet a montážního materiálu R PZ nerez PK</t>
  </si>
  <si>
    <t>291931865</t>
  </si>
  <si>
    <t>766825811VL</t>
  </si>
  <si>
    <t>Demontáž truhlářského nábytku</t>
  </si>
  <si>
    <t>-434360973</t>
  </si>
  <si>
    <t>33</t>
  </si>
  <si>
    <t>766825811VL1</t>
  </si>
  <si>
    <t>Recepční pult, D+M</t>
  </si>
  <si>
    <t>-368186982</t>
  </si>
  <si>
    <t>34</t>
  </si>
  <si>
    <t>766825811VL2</t>
  </si>
  <si>
    <t>Lavice pro 3 osoby - polstrovaná</t>
  </si>
  <si>
    <t>1010321160</t>
  </si>
  <si>
    <t>35</t>
  </si>
  <si>
    <t>766825811VL3</t>
  </si>
  <si>
    <t>Demontáž a zpětná montáž dřevěného obkladu stěn</t>
  </si>
  <si>
    <t>-482880983</t>
  </si>
  <si>
    <t>36</t>
  </si>
  <si>
    <t>998766101</t>
  </si>
  <si>
    <t>Přesun hmot tonážní pro konstrukce truhlářské v objektech v do 6 m</t>
  </si>
  <si>
    <t>-988552376</t>
  </si>
  <si>
    <t>767</t>
  </si>
  <si>
    <t>Konstrukce zámečnické</t>
  </si>
  <si>
    <t>37</t>
  </si>
  <si>
    <t>767111120</t>
  </si>
  <si>
    <t>Montáž skleněných bariér</t>
  </si>
  <si>
    <t>-1053683596</t>
  </si>
  <si>
    <t>0,89*1*2+0,865*1*2</t>
  </si>
  <si>
    <t>38</t>
  </si>
  <si>
    <t>59054793VL</t>
  </si>
  <si>
    <t>Prosklená bariéra se sloupky z nerezové oceli</t>
  </si>
  <si>
    <t>bm</t>
  </si>
  <si>
    <t>-722538120</t>
  </si>
  <si>
    <t>0,89*2+0,865*2</t>
  </si>
  <si>
    <t>39</t>
  </si>
  <si>
    <t>767111140</t>
  </si>
  <si>
    <t>Zaměření, instalace turniketů, zaškolení</t>
  </si>
  <si>
    <t>-275710031</t>
  </si>
  <si>
    <t>40</t>
  </si>
  <si>
    <t>59054793VL1</t>
  </si>
  <si>
    <t>turnikety viz specifikace Z03</t>
  </si>
  <si>
    <t>-868172975</t>
  </si>
  <si>
    <t>41</t>
  </si>
  <si>
    <t>998767101VL</t>
  </si>
  <si>
    <t>Doprava techniků a doprava zařízení</t>
  </si>
  <si>
    <t>-1152038597</t>
  </si>
  <si>
    <t>776</t>
  </si>
  <si>
    <t>Podlahy povlakové</t>
  </si>
  <si>
    <t>42</t>
  </si>
  <si>
    <t>776111117</t>
  </si>
  <si>
    <t>Broušení stávajícího podkladu povlakových podlah diamantovým kotoučem</t>
  </si>
  <si>
    <t>1075068621</t>
  </si>
  <si>
    <t>43</t>
  </si>
  <si>
    <t>776111311</t>
  </si>
  <si>
    <t>Vysátí podkladu povlakových podlah</t>
  </si>
  <si>
    <t>-1880370182</t>
  </si>
  <si>
    <t>44</t>
  </si>
  <si>
    <t>776121111</t>
  </si>
  <si>
    <t>Vodou ředitelná penetrace savého podkladu povlakových podlah ředěná v poměru 1:3</t>
  </si>
  <si>
    <t>717809726</t>
  </si>
  <si>
    <t>45</t>
  </si>
  <si>
    <t>776141114</t>
  </si>
  <si>
    <t>Vyrovnání podkladu povlakových podlah stěrkou pevnosti 20 MPa tl 10 mm</t>
  </si>
  <si>
    <t>1458780817</t>
  </si>
  <si>
    <t>46</t>
  </si>
  <si>
    <t>776201812</t>
  </si>
  <si>
    <t>Demontáž lepených povlakových podlah s podložkou ručně</t>
  </si>
  <si>
    <t>-911753985</t>
  </si>
  <si>
    <t>"1.03" 15,9</t>
  </si>
  <si>
    <t>47</t>
  </si>
  <si>
    <t>776221111</t>
  </si>
  <si>
    <t>Lepení pásů z PVC standardním lepidlem</t>
  </si>
  <si>
    <t>975209966</t>
  </si>
  <si>
    <t>48</t>
  </si>
  <si>
    <t>28411000</t>
  </si>
  <si>
    <t>PVC heterogenní zátěžová antibakteriální, nášlapná vrstva 0,90mm, třída zátěže 34/43, otlak do 0,03mm, R10, hořlavost Bfl S1</t>
  </si>
  <si>
    <t>-1866641371</t>
  </si>
  <si>
    <t>15,9*1,1 'Přepočtené koeficientem množství</t>
  </si>
  <si>
    <t>49</t>
  </si>
  <si>
    <t>776410811</t>
  </si>
  <si>
    <t>Odstranění soklíků a lišt pryžových nebo plastových</t>
  </si>
  <si>
    <t>m</t>
  </si>
  <si>
    <t>605771111</t>
  </si>
  <si>
    <t>16,39-0,9</t>
  </si>
  <si>
    <t>50</t>
  </si>
  <si>
    <t>776411111</t>
  </si>
  <si>
    <t>Montáž obvodových soklíků výšky do 80 mm</t>
  </si>
  <si>
    <t>155248296</t>
  </si>
  <si>
    <t>51</t>
  </si>
  <si>
    <t>28411008</t>
  </si>
  <si>
    <t>lišta soklová PVC 16x60mm</t>
  </si>
  <si>
    <t>1209709679</t>
  </si>
  <si>
    <t>15,49*1,02 'Přepočtené koeficientem množství</t>
  </si>
  <si>
    <t>52</t>
  </si>
  <si>
    <t>776991121</t>
  </si>
  <si>
    <t>Základní čištění nově položených podlahovin vysátím a setřením vlhkým mopem</t>
  </si>
  <si>
    <t>-511435313</t>
  </si>
  <si>
    <t>53</t>
  </si>
  <si>
    <t>776991821</t>
  </si>
  <si>
    <t>Odstranění lepidla ručně z podlah</t>
  </si>
  <si>
    <t>-1837787696</t>
  </si>
  <si>
    <t>54</t>
  </si>
  <si>
    <t>998776101</t>
  </si>
  <si>
    <t>Přesun hmot tonážní pro podlahy povlakové v objektech v do 6 m</t>
  </si>
  <si>
    <t>1159342847</t>
  </si>
  <si>
    <t>784</t>
  </si>
  <si>
    <t>Dokončovací práce - malby a tapety</t>
  </si>
  <si>
    <t>55</t>
  </si>
  <si>
    <t>784111001</t>
  </si>
  <si>
    <t>Oprášení (ometení ) podkladu v místnostech výšky do 3,80 m</t>
  </si>
  <si>
    <t>161410687</t>
  </si>
  <si>
    <t>56</t>
  </si>
  <si>
    <t>784181101</t>
  </si>
  <si>
    <t>Základní akrylátová jednonásobná penetrace podkladu v místnostech výšky do 3,80m</t>
  </si>
  <si>
    <t>-133976385</t>
  </si>
  <si>
    <t>(21,03-6,4-6,8)*3,32</t>
  </si>
  <si>
    <t>Součet</t>
  </si>
  <si>
    <t>57</t>
  </si>
  <si>
    <t>784221101</t>
  </si>
  <si>
    <t>Dvojnásobné bílé malby ze směsí za sucha dobře otěruvzdorných v místnostech do 3,80 m</t>
  </si>
  <si>
    <t>-1507037370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</si>
</sst>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37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ROUND(AG97,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38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39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40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41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42</v>
      </c>
      <c r="E32" s="48"/>
      <c r="F32" s="31" t="s">
        <v>43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SUM(CD97:CD101),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SUM(BY97:BY101),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44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SUM(CE97:CE101),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SUM(BZ97:BZ101),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45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SUM(CF97:CF101),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46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SUM(CG97:CG101),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47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SUM(CH97:CH101),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48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49</v>
      </c>
      <c r="U38" s="55"/>
      <c r="V38" s="55"/>
      <c r="W38" s="55"/>
      <c r="X38" s="57" t="s">
        <v>50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54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53</v>
      </c>
      <c r="AI60" s="44"/>
      <c r="AJ60" s="44"/>
      <c r="AK60" s="44"/>
      <c r="AL60" s="44"/>
      <c r="AM60" s="65" t="s">
        <v>54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53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54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53</v>
      </c>
      <c r="AI75" s="44"/>
      <c r="AJ75" s="44"/>
      <c r="AK75" s="44"/>
      <c r="AL75" s="44"/>
      <c r="AM75" s="65" t="s">
        <v>54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2019/151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vstupní haly bytového domu č.p. 1151/12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Burešova 1151/12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11. 9. 2019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8,Zenklova 1/35, Libeň, Praha 8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>KFJ s.r.o.</v>
      </c>
      <c r="AN89" s="72"/>
      <c r="AO89" s="72"/>
      <c r="AP89" s="72"/>
      <c r="AQ89" s="41"/>
      <c r="AR89" s="42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>Kadeřábek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2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19" t="s">
        <v>81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'2019-151 - Stavební úprav...'!J30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'2019-151 - Stavební úprav...'!P133</f>
        <v>0</v>
      </c>
      <c r="AV95" s="128">
        <f>'2019-151 - Stavební úprav...'!J33</f>
        <v>0</v>
      </c>
      <c r="AW95" s="128">
        <f>'2019-151 - Stavební úprav...'!J34</f>
        <v>0</v>
      </c>
      <c r="AX95" s="128">
        <f>'2019-151 - Stavební úprav...'!J35</f>
        <v>0</v>
      </c>
      <c r="AY95" s="128">
        <f>'2019-151 - Stavební úprav...'!J36</f>
        <v>0</v>
      </c>
      <c r="AZ95" s="128">
        <f>'2019-151 - Stavební úprav...'!F33</f>
        <v>0</v>
      </c>
      <c r="BA95" s="128">
        <f>'2019-151 - Stavební úprav...'!F34</f>
        <v>0</v>
      </c>
      <c r="BB95" s="128">
        <f>'2019-151 - Stavební úprav...'!F35</f>
        <v>0</v>
      </c>
      <c r="BC95" s="128">
        <f>'2019-151 - Stavební úprav...'!F36</f>
        <v>0</v>
      </c>
      <c r="BD95" s="130">
        <f>'2019-151 - Stavební úprav...'!F37</f>
        <v>0</v>
      </c>
      <c r="BE95" s="7"/>
      <c r="BT95" s="131" t="s">
        <v>83</v>
      </c>
      <c r="BU95" s="131" t="s">
        <v>84</v>
      </c>
      <c r="BV95" s="131" t="s">
        <v>79</v>
      </c>
      <c r="BW95" s="131" t="s">
        <v>5</v>
      </c>
      <c r="BX95" s="131" t="s">
        <v>80</v>
      </c>
      <c r="CL95" s="131" t="s">
        <v>1</v>
      </c>
    </row>
    <row r="96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="2" customFormat="1" ht="30" customHeight="1">
      <c r="A97" s="39"/>
      <c r="B97" s="40"/>
      <c r="C97" s="108" t="s">
        <v>85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1">
        <f>ROUND(SUM(AG98:AG101), 2)</f>
        <v>0</v>
      </c>
      <c r="AH97" s="111"/>
      <c r="AI97" s="111"/>
      <c r="AJ97" s="111"/>
      <c r="AK97" s="111"/>
      <c r="AL97" s="111"/>
      <c r="AM97" s="111"/>
      <c r="AN97" s="111">
        <f>ROUND(SUM(AN98:AN101), 2)</f>
        <v>0</v>
      </c>
      <c r="AO97" s="111"/>
      <c r="AP97" s="111"/>
      <c r="AQ97" s="132"/>
      <c r="AR97" s="42"/>
      <c r="AS97" s="101" t="s">
        <v>86</v>
      </c>
      <c r="AT97" s="102" t="s">
        <v>87</v>
      </c>
      <c r="AU97" s="102" t="s">
        <v>42</v>
      </c>
      <c r="AV97" s="103" t="s">
        <v>65</v>
      </c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19.92" customHeight="1">
      <c r="A98" s="39"/>
      <c r="B98" s="40"/>
      <c r="C98" s="41"/>
      <c r="D98" s="133" t="s">
        <v>88</v>
      </c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41"/>
      <c r="AD98" s="41"/>
      <c r="AE98" s="41"/>
      <c r="AF98" s="41"/>
      <c r="AG98" s="134">
        <f>ROUND(AG94 * AS98, 2)</f>
        <v>0</v>
      </c>
      <c r="AH98" s="135"/>
      <c r="AI98" s="135"/>
      <c r="AJ98" s="135"/>
      <c r="AK98" s="135"/>
      <c r="AL98" s="135"/>
      <c r="AM98" s="135"/>
      <c r="AN98" s="135">
        <f>ROUND(AG98 + AV98, 2)</f>
        <v>0</v>
      </c>
      <c r="AO98" s="135"/>
      <c r="AP98" s="135"/>
      <c r="AQ98" s="41"/>
      <c r="AR98" s="42"/>
      <c r="AS98" s="136">
        <v>0</v>
      </c>
      <c r="AT98" s="137" t="s">
        <v>89</v>
      </c>
      <c r="AU98" s="137" t="s">
        <v>43</v>
      </c>
      <c r="AV98" s="138">
        <f>ROUND(IF(AU98="základní",AG98*L32,IF(AU98="snížená",AG98*L33,0)),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V98" s="16" t="s">
        <v>90</v>
      </c>
      <c r="BY98" s="139">
        <f>IF(AU98="základní",AV98,0)</f>
        <v>0</v>
      </c>
      <c r="BZ98" s="139">
        <f>IF(AU98="snížená",AV98,0)</f>
        <v>0</v>
      </c>
      <c r="CA98" s="139">
        <v>0</v>
      </c>
      <c r="CB98" s="139">
        <v>0</v>
      </c>
      <c r="CC98" s="139">
        <v>0</v>
      </c>
      <c r="CD98" s="139">
        <f>IF(AU98="základní",AG98,0)</f>
        <v>0</v>
      </c>
      <c r="CE98" s="139">
        <f>IF(AU98="snížená",AG98,0)</f>
        <v>0</v>
      </c>
      <c r="CF98" s="139">
        <f>IF(AU98="zákl. přenesená",AG98,0)</f>
        <v>0</v>
      </c>
      <c r="CG98" s="139">
        <f>IF(AU98="sníž. přenesená",AG98,0)</f>
        <v>0</v>
      </c>
      <c r="CH98" s="139">
        <f>IF(AU98="nulová",AG98,0)</f>
        <v>0</v>
      </c>
      <c r="CI98" s="16">
        <f>IF(AU98="základní",1,IF(AU98="snížená",2,IF(AU98="zákl. přenesená",4,IF(AU98="sníž. přenesená",5,3))))</f>
        <v>1</v>
      </c>
      <c r="CJ98" s="16">
        <f>IF(AT98="stavební čast",1,IF(AT98="investiční čast",2,3))</f>
        <v>1</v>
      </c>
      <c r="CK98" s="16" t="str">
        <f>IF(D98="Vyplň vlastní","","x")</f>
        <v>x</v>
      </c>
    </row>
    <row r="99" s="2" customFormat="1" ht="19.92" customHeight="1">
      <c r="A99" s="39"/>
      <c r="B99" s="40"/>
      <c r="C99" s="41"/>
      <c r="D99" s="140" t="s">
        <v>91</v>
      </c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41"/>
      <c r="AD99" s="41"/>
      <c r="AE99" s="41"/>
      <c r="AF99" s="41"/>
      <c r="AG99" s="134">
        <f>ROUND(AG94 * AS99, 2)</f>
        <v>0</v>
      </c>
      <c r="AH99" s="135"/>
      <c r="AI99" s="135"/>
      <c r="AJ99" s="135"/>
      <c r="AK99" s="135"/>
      <c r="AL99" s="135"/>
      <c r="AM99" s="135"/>
      <c r="AN99" s="135">
        <f>ROUND(AG99 + AV99, 2)</f>
        <v>0</v>
      </c>
      <c r="AO99" s="135"/>
      <c r="AP99" s="135"/>
      <c r="AQ99" s="41"/>
      <c r="AR99" s="42"/>
      <c r="AS99" s="136">
        <v>0</v>
      </c>
      <c r="AT99" s="137" t="s">
        <v>89</v>
      </c>
      <c r="AU99" s="137" t="s">
        <v>43</v>
      </c>
      <c r="AV99" s="138">
        <f>ROUND(IF(AU99="základní",AG99*L32,IF(AU99="snížená",AG99*L33,0)),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92</v>
      </c>
      <c r="BY99" s="139">
        <f>IF(AU99="základní",AV99,0)</f>
        <v>0</v>
      </c>
      <c r="BZ99" s="139">
        <f>IF(AU99="snížená",AV99,0)</f>
        <v>0</v>
      </c>
      <c r="CA99" s="139">
        <v>0</v>
      </c>
      <c r="CB99" s="139">
        <v>0</v>
      </c>
      <c r="CC99" s="139">
        <v>0</v>
      </c>
      <c r="CD99" s="139">
        <f>IF(AU99="základní",AG99,0)</f>
        <v>0</v>
      </c>
      <c r="CE99" s="139">
        <f>IF(AU99="snížená",AG99,0)</f>
        <v>0</v>
      </c>
      <c r="CF99" s="139">
        <f>IF(AU99="zákl. přenesená",AG99,0)</f>
        <v>0</v>
      </c>
      <c r="CG99" s="139">
        <f>IF(AU99="sníž. přenesená",AG99,0)</f>
        <v>0</v>
      </c>
      <c r="CH99" s="139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/>
      </c>
    </row>
    <row r="100" s="2" customFormat="1" ht="19.92" customHeight="1">
      <c r="A100" s="39"/>
      <c r="B100" s="40"/>
      <c r="C100" s="41"/>
      <c r="D100" s="140" t="s">
        <v>91</v>
      </c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41"/>
      <c r="AD100" s="41"/>
      <c r="AE100" s="41"/>
      <c r="AF100" s="41"/>
      <c r="AG100" s="134">
        <f>ROUND(AG94 * AS100, 2)</f>
        <v>0</v>
      </c>
      <c r="AH100" s="135"/>
      <c r="AI100" s="135"/>
      <c r="AJ100" s="135"/>
      <c r="AK100" s="135"/>
      <c r="AL100" s="135"/>
      <c r="AM100" s="135"/>
      <c r="AN100" s="135">
        <f>ROUND(AG100 + AV100, 2)</f>
        <v>0</v>
      </c>
      <c r="AO100" s="135"/>
      <c r="AP100" s="135"/>
      <c r="AQ100" s="41"/>
      <c r="AR100" s="42"/>
      <c r="AS100" s="136">
        <v>0</v>
      </c>
      <c r="AT100" s="137" t="s">
        <v>89</v>
      </c>
      <c r="AU100" s="137" t="s">
        <v>43</v>
      </c>
      <c r="AV100" s="138">
        <f>ROUND(IF(AU100="základní",AG100*L32,IF(AU100="snížená",AG100*L33,0)),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92</v>
      </c>
      <c r="BY100" s="139">
        <f>IF(AU100="základní",AV100,0)</f>
        <v>0</v>
      </c>
      <c r="BZ100" s="139">
        <f>IF(AU100="snížená",AV100,0)</f>
        <v>0</v>
      </c>
      <c r="CA100" s="139">
        <v>0</v>
      </c>
      <c r="CB100" s="139">
        <v>0</v>
      </c>
      <c r="CC100" s="139">
        <v>0</v>
      </c>
      <c r="CD100" s="139">
        <f>IF(AU100="základní",AG100,0)</f>
        <v>0</v>
      </c>
      <c r="CE100" s="139">
        <f>IF(AU100="snížená",AG100,0)</f>
        <v>0</v>
      </c>
      <c r="CF100" s="139">
        <f>IF(AU100="zákl. přenesená",AG100,0)</f>
        <v>0</v>
      </c>
      <c r="CG100" s="139">
        <f>IF(AU100="sníž. přenesená",AG100,0)</f>
        <v>0</v>
      </c>
      <c r="CH100" s="139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39"/>
      <c r="B101" s="40"/>
      <c r="C101" s="41"/>
      <c r="D101" s="140" t="s">
        <v>91</v>
      </c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41"/>
      <c r="AD101" s="41"/>
      <c r="AE101" s="41"/>
      <c r="AF101" s="41"/>
      <c r="AG101" s="134">
        <f>ROUND(AG94 * AS101, 2)</f>
        <v>0</v>
      </c>
      <c r="AH101" s="135"/>
      <c r="AI101" s="135"/>
      <c r="AJ101" s="135"/>
      <c r="AK101" s="135"/>
      <c r="AL101" s="135"/>
      <c r="AM101" s="135"/>
      <c r="AN101" s="135">
        <f>ROUND(AG101 + AV101, 2)</f>
        <v>0</v>
      </c>
      <c r="AO101" s="135"/>
      <c r="AP101" s="135"/>
      <c r="AQ101" s="41"/>
      <c r="AR101" s="42"/>
      <c r="AS101" s="141">
        <v>0</v>
      </c>
      <c r="AT101" s="142" t="s">
        <v>89</v>
      </c>
      <c r="AU101" s="142" t="s">
        <v>43</v>
      </c>
      <c r="AV101" s="143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92</v>
      </c>
      <c r="BY101" s="139">
        <f>IF(AU101="základní",AV101,0)</f>
        <v>0</v>
      </c>
      <c r="BZ101" s="139">
        <f>IF(AU101="snížená",AV101,0)</f>
        <v>0</v>
      </c>
      <c r="CA101" s="139">
        <v>0</v>
      </c>
      <c r="CB101" s="139">
        <v>0</v>
      </c>
      <c r="CC101" s="139">
        <v>0</v>
      </c>
      <c r="CD101" s="139">
        <f>IF(AU101="základní",AG101,0)</f>
        <v>0</v>
      </c>
      <c r="CE101" s="139">
        <f>IF(AU101="snížená",AG101,0)</f>
        <v>0</v>
      </c>
      <c r="CF101" s="139">
        <f>IF(AU101="zákl. přenesená",AG101,0)</f>
        <v>0</v>
      </c>
      <c r="CG101" s="139">
        <f>IF(AU101="sníž. přenesená",AG101,0)</f>
        <v>0</v>
      </c>
      <c r="CH101" s="139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30" customHeight="1">
      <c r="A103" s="39"/>
      <c r="B103" s="40"/>
      <c r="C103" s="144" t="s">
        <v>93</v>
      </c>
      <c r="D103" s="145"/>
      <c r="E103" s="145"/>
      <c r="F103" s="145"/>
      <c r="G103" s="145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6">
        <f>ROUND(AG94 + AG97, 2)</f>
        <v>0</v>
      </c>
      <c r="AH103" s="146"/>
      <c r="AI103" s="146"/>
      <c r="AJ103" s="146"/>
      <c r="AK103" s="146"/>
      <c r="AL103" s="146"/>
      <c r="AM103" s="146"/>
      <c r="AN103" s="146">
        <f>ROUND(AN94 + AN97, 2)</f>
        <v>0</v>
      </c>
      <c r="AO103" s="146"/>
      <c r="AP103" s="146"/>
      <c r="AQ103" s="145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wTJZ1Cpvzi1yly+xkdZSWkTLI3WC7aJGV1vVHw3Hnm0+ZK3Vf6hZnZkiOWZnTEnp+QztiOtiUQ9HW7577qgVKg==" hashValue="5cjYTcODuhw46kBqF7deS437AEolfnJLACI34GccyrTKnga1RkUBeTYSiL3fsLTQXP/aL8yOeADAMzWkYE/viA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019-151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19"/>
      <c r="AT3" s="16" t="s">
        <v>83</v>
      </c>
    </row>
    <row r="4" s="1" customFormat="1" ht="24.96" customHeight="1">
      <c r="B4" s="19"/>
      <c r="D4" s="151" t="s">
        <v>94</v>
      </c>
      <c r="I4" s="147"/>
      <c r="L4" s="19"/>
      <c r="M4" s="152" t="s">
        <v>10</v>
      </c>
      <c r="AT4" s="16" t="s">
        <v>4</v>
      </c>
    </row>
    <row r="5" s="1" customFormat="1" ht="6.96" customHeight="1">
      <c r="B5" s="19"/>
      <c r="I5" s="147"/>
      <c r="L5" s="19"/>
    </row>
    <row r="6" s="2" customFormat="1" ht="12" customHeight="1">
      <c r="A6" s="39"/>
      <c r="B6" s="42"/>
      <c r="C6" s="39"/>
      <c r="D6" s="153" t="s">
        <v>16</v>
      </c>
      <c r="E6" s="39"/>
      <c r="F6" s="39"/>
      <c r="G6" s="39"/>
      <c r="H6" s="39"/>
      <c r="I6" s="154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2"/>
      <c r="C7" s="39"/>
      <c r="D7" s="39"/>
      <c r="E7" s="155" t="s">
        <v>17</v>
      </c>
      <c r="F7" s="39"/>
      <c r="G7" s="39"/>
      <c r="H7" s="39"/>
      <c r="I7" s="154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2"/>
      <c r="C8" s="39"/>
      <c r="D8" s="39"/>
      <c r="E8" s="39"/>
      <c r="F8" s="39"/>
      <c r="G8" s="39"/>
      <c r="H8" s="39"/>
      <c r="I8" s="154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2"/>
      <c r="C9" s="39"/>
      <c r="D9" s="153" t="s">
        <v>18</v>
      </c>
      <c r="E9" s="39"/>
      <c r="F9" s="156" t="s">
        <v>1</v>
      </c>
      <c r="G9" s="39"/>
      <c r="H9" s="39"/>
      <c r="I9" s="157" t="s">
        <v>19</v>
      </c>
      <c r="J9" s="156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2"/>
      <c r="C10" s="39"/>
      <c r="D10" s="153" t="s">
        <v>20</v>
      </c>
      <c r="E10" s="39"/>
      <c r="F10" s="156" t="s">
        <v>21</v>
      </c>
      <c r="G10" s="39"/>
      <c r="H10" s="39"/>
      <c r="I10" s="157" t="s">
        <v>22</v>
      </c>
      <c r="J10" s="158" t="str">
        <f>'Rekapitulace stavby'!AN8</f>
        <v>11. 9. 2019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2"/>
      <c r="C11" s="39"/>
      <c r="D11" s="39"/>
      <c r="E11" s="39"/>
      <c r="F11" s="39"/>
      <c r="G11" s="39"/>
      <c r="H11" s="39"/>
      <c r="I11" s="154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3" t="s">
        <v>24</v>
      </c>
      <c r="E12" s="39"/>
      <c r="F12" s="39"/>
      <c r="G12" s="39"/>
      <c r="H12" s="39"/>
      <c r="I12" s="157" t="s">
        <v>25</v>
      </c>
      <c r="J12" s="156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2"/>
      <c r="C13" s="39"/>
      <c r="D13" s="39"/>
      <c r="E13" s="156" t="s">
        <v>26</v>
      </c>
      <c r="F13" s="39"/>
      <c r="G13" s="39"/>
      <c r="H13" s="39"/>
      <c r="I13" s="157" t="s">
        <v>27</v>
      </c>
      <c r="J13" s="156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2"/>
      <c r="C14" s="39"/>
      <c r="D14" s="39"/>
      <c r="E14" s="39"/>
      <c r="F14" s="39"/>
      <c r="G14" s="39"/>
      <c r="H14" s="39"/>
      <c r="I14" s="154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2"/>
      <c r="C15" s="39"/>
      <c r="D15" s="153" t="s">
        <v>28</v>
      </c>
      <c r="E15" s="39"/>
      <c r="F15" s="39"/>
      <c r="G15" s="39"/>
      <c r="H15" s="39"/>
      <c r="I15" s="157" t="s">
        <v>25</v>
      </c>
      <c r="J15" s="32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2"/>
      <c r="C16" s="39"/>
      <c r="D16" s="39"/>
      <c r="E16" s="32" t="str">
        <f>'Rekapitulace stavby'!E14</f>
        <v>Vyplň údaj</v>
      </c>
      <c r="F16" s="156"/>
      <c r="G16" s="156"/>
      <c r="H16" s="156"/>
      <c r="I16" s="157" t="s">
        <v>27</v>
      </c>
      <c r="J16" s="32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2"/>
      <c r="C17" s="39"/>
      <c r="D17" s="39"/>
      <c r="E17" s="39"/>
      <c r="F17" s="39"/>
      <c r="G17" s="39"/>
      <c r="H17" s="39"/>
      <c r="I17" s="154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2"/>
      <c r="C18" s="39"/>
      <c r="D18" s="153" t="s">
        <v>30</v>
      </c>
      <c r="E18" s="39"/>
      <c r="F18" s="39"/>
      <c r="G18" s="39"/>
      <c r="H18" s="39"/>
      <c r="I18" s="157" t="s">
        <v>25</v>
      </c>
      <c r="J18" s="156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2"/>
      <c r="C19" s="39"/>
      <c r="D19" s="39"/>
      <c r="E19" s="156" t="s">
        <v>31</v>
      </c>
      <c r="F19" s="39"/>
      <c r="G19" s="39"/>
      <c r="H19" s="39"/>
      <c r="I19" s="157" t="s">
        <v>27</v>
      </c>
      <c r="J19" s="156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2"/>
      <c r="C20" s="39"/>
      <c r="D20" s="39"/>
      <c r="E20" s="39"/>
      <c r="F20" s="39"/>
      <c r="G20" s="39"/>
      <c r="H20" s="39"/>
      <c r="I20" s="154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2"/>
      <c r="C21" s="39"/>
      <c r="D21" s="153" t="s">
        <v>33</v>
      </c>
      <c r="E21" s="39"/>
      <c r="F21" s="39"/>
      <c r="G21" s="39"/>
      <c r="H21" s="39"/>
      <c r="I21" s="157" t="s">
        <v>25</v>
      </c>
      <c r="J21" s="156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2"/>
      <c r="C22" s="39"/>
      <c r="D22" s="39"/>
      <c r="E22" s="156" t="s">
        <v>34</v>
      </c>
      <c r="F22" s="39"/>
      <c r="G22" s="39"/>
      <c r="H22" s="39"/>
      <c r="I22" s="157" t="s">
        <v>27</v>
      </c>
      <c r="J22" s="156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2"/>
      <c r="C23" s="39"/>
      <c r="D23" s="39"/>
      <c r="E23" s="39"/>
      <c r="F23" s="39"/>
      <c r="G23" s="39"/>
      <c r="H23" s="39"/>
      <c r="I23" s="154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2"/>
      <c r="C24" s="39"/>
      <c r="D24" s="153" t="s">
        <v>35</v>
      </c>
      <c r="E24" s="39"/>
      <c r="F24" s="39"/>
      <c r="G24" s="39"/>
      <c r="H24" s="39"/>
      <c r="I24" s="154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59"/>
      <c r="B25" s="160"/>
      <c r="C25" s="159"/>
      <c r="D25" s="159"/>
      <c r="E25" s="161" t="s">
        <v>1</v>
      </c>
      <c r="F25" s="161"/>
      <c r="G25" s="161"/>
      <c r="H25" s="161"/>
      <c r="I25" s="162"/>
      <c r="J25" s="159"/>
      <c r="K25" s="159"/>
      <c r="L25" s="163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</row>
    <row r="26" s="2" customFormat="1" ht="6.96" customHeight="1">
      <c r="A26" s="39"/>
      <c r="B26" s="42"/>
      <c r="C26" s="39"/>
      <c r="D26" s="39"/>
      <c r="E26" s="39"/>
      <c r="F26" s="39"/>
      <c r="G26" s="39"/>
      <c r="H26" s="39"/>
      <c r="I26" s="154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2"/>
      <c r="C27" s="39"/>
      <c r="D27" s="164"/>
      <c r="E27" s="164"/>
      <c r="F27" s="164"/>
      <c r="G27" s="164"/>
      <c r="H27" s="164"/>
      <c r="I27" s="165"/>
      <c r="J27" s="164"/>
      <c r="K27" s="164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4.4" customHeight="1">
      <c r="A28" s="39"/>
      <c r="B28" s="42"/>
      <c r="C28" s="39"/>
      <c r="D28" s="156" t="s">
        <v>95</v>
      </c>
      <c r="E28" s="39"/>
      <c r="F28" s="39"/>
      <c r="G28" s="39"/>
      <c r="H28" s="39"/>
      <c r="I28" s="154"/>
      <c r="J28" s="166">
        <f>J94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14.4" customHeight="1">
      <c r="A29" s="39"/>
      <c r="B29" s="42"/>
      <c r="C29" s="39"/>
      <c r="D29" s="167" t="s">
        <v>88</v>
      </c>
      <c r="E29" s="39"/>
      <c r="F29" s="39"/>
      <c r="G29" s="39"/>
      <c r="H29" s="39"/>
      <c r="I29" s="154"/>
      <c r="J29" s="166">
        <f>J108</f>
        <v>0</v>
      </c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8" t="s">
        <v>38</v>
      </c>
      <c r="E30" s="39"/>
      <c r="F30" s="39"/>
      <c r="G30" s="39"/>
      <c r="H30" s="39"/>
      <c r="I30" s="154"/>
      <c r="J30" s="169">
        <f>ROUND(J28 + J29,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70" t="s">
        <v>40</v>
      </c>
      <c r="G32" s="39"/>
      <c r="H32" s="39"/>
      <c r="I32" s="171" t="s">
        <v>39</v>
      </c>
      <c r="J32" s="170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72" t="s">
        <v>42</v>
      </c>
      <c r="E33" s="153" t="s">
        <v>43</v>
      </c>
      <c r="F33" s="173">
        <f>ROUND((SUM(BE108:BE115) + SUM(BE133:BE220)),  2)</f>
        <v>0</v>
      </c>
      <c r="G33" s="39"/>
      <c r="H33" s="39"/>
      <c r="I33" s="174">
        <v>0.20999999999999999</v>
      </c>
      <c r="J33" s="173">
        <f>ROUND(((SUM(BE108:BE115) + SUM(BE133:BE220))*I33),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3" t="s">
        <v>44</v>
      </c>
      <c r="F34" s="173">
        <f>ROUND((SUM(BF108:BF115) + SUM(BF133:BF220)),  2)</f>
        <v>0</v>
      </c>
      <c r="G34" s="39"/>
      <c r="H34" s="39"/>
      <c r="I34" s="174">
        <v>0.14999999999999999</v>
      </c>
      <c r="J34" s="173">
        <f>ROUND(((SUM(BF108:BF115) + SUM(BF133:BF220))*I34),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3" t="s">
        <v>45</v>
      </c>
      <c r="F35" s="173">
        <f>ROUND((SUM(BG108:BG115) + SUM(BG133:BG220)),  2)</f>
        <v>0</v>
      </c>
      <c r="G35" s="39"/>
      <c r="H35" s="39"/>
      <c r="I35" s="174">
        <v>0.20999999999999999</v>
      </c>
      <c r="J35" s="173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3" t="s">
        <v>46</v>
      </c>
      <c r="F36" s="173">
        <f>ROUND((SUM(BH108:BH115) + SUM(BH133:BH220)),  2)</f>
        <v>0</v>
      </c>
      <c r="G36" s="39"/>
      <c r="H36" s="39"/>
      <c r="I36" s="174">
        <v>0.14999999999999999</v>
      </c>
      <c r="J36" s="173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3" t="s">
        <v>47</v>
      </c>
      <c r="F37" s="173">
        <f>ROUND((SUM(BI108:BI115) + SUM(BI133:BI220)),  2)</f>
        <v>0</v>
      </c>
      <c r="G37" s="39"/>
      <c r="H37" s="39"/>
      <c r="I37" s="174">
        <v>0</v>
      </c>
      <c r="J37" s="173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154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5"/>
      <c r="D39" s="176" t="s">
        <v>48</v>
      </c>
      <c r="E39" s="177"/>
      <c r="F39" s="177"/>
      <c r="G39" s="178" t="s">
        <v>49</v>
      </c>
      <c r="H39" s="179" t="s">
        <v>50</v>
      </c>
      <c r="I39" s="180"/>
      <c r="J39" s="181">
        <f>SUM(J30:J37)</f>
        <v>0</v>
      </c>
      <c r="K39" s="18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154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I41" s="147"/>
      <c r="L41" s="19"/>
    </row>
    <row r="42" s="1" customFormat="1" ht="14.4" customHeight="1">
      <c r="B42" s="19"/>
      <c r="I42" s="147"/>
      <c r="L42" s="19"/>
    </row>
    <row r="43" s="1" customFormat="1" ht="14.4" customHeight="1">
      <c r="B43" s="19"/>
      <c r="I43" s="147"/>
      <c r="L43" s="19"/>
    </row>
    <row r="44" s="1" customFormat="1" ht="14.4" customHeight="1">
      <c r="B44" s="19"/>
      <c r="I44" s="147"/>
      <c r="L44" s="19"/>
    </row>
    <row r="45" s="1" customFormat="1" ht="14.4" customHeight="1">
      <c r="B45" s="19"/>
      <c r="I45" s="147"/>
      <c r="L45" s="19"/>
    </row>
    <row r="46" s="1" customFormat="1" ht="14.4" customHeight="1">
      <c r="B46" s="19"/>
      <c r="I46" s="147"/>
      <c r="L46" s="19"/>
    </row>
    <row r="47" s="1" customFormat="1" ht="14.4" customHeight="1">
      <c r="B47" s="19"/>
      <c r="I47" s="147"/>
      <c r="L47" s="19"/>
    </row>
    <row r="48" s="1" customFormat="1" ht="14.4" customHeight="1">
      <c r="B48" s="19"/>
      <c r="I48" s="147"/>
      <c r="L48" s="19"/>
    </row>
    <row r="49" s="1" customFormat="1" ht="14.4" customHeight="1">
      <c r="B49" s="19"/>
      <c r="I49" s="147"/>
      <c r="L49" s="19"/>
    </row>
    <row r="50" s="2" customFormat="1" ht="14.4" customHeight="1">
      <c r="B50" s="64"/>
      <c r="D50" s="183" t="s">
        <v>51</v>
      </c>
      <c r="E50" s="184"/>
      <c r="F50" s="184"/>
      <c r="G50" s="183" t="s">
        <v>52</v>
      </c>
      <c r="H50" s="184"/>
      <c r="I50" s="185"/>
      <c r="J50" s="184"/>
      <c r="K50" s="184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9"/>
      <c r="J61" s="190" t="s">
        <v>54</v>
      </c>
      <c r="K61" s="18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3" t="s">
        <v>55</v>
      </c>
      <c r="E65" s="191"/>
      <c r="F65" s="191"/>
      <c r="G65" s="183" t="s">
        <v>56</v>
      </c>
      <c r="H65" s="191"/>
      <c r="I65" s="192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9"/>
      <c r="J76" s="190" t="s">
        <v>54</v>
      </c>
      <c r="K76" s="18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3"/>
      <c r="C77" s="194"/>
      <c r="D77" s="194"/>
      <c r="E77" s="194"/>
      <c r="F77" s="194"/>
      <c r="G77" s="194"/>
      <c r="H77" s="194"/>
      <c r="I77" s="195"/>
      <c r="J77" s="194"/>
      <c r="K77" s="19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6"/>
      <c r="C81" s="197"/>
      <c r="D81" s="197"/>
      <c r="E81" s="197"/>
      <c r="F81" s="197"/>
      <c r="G81" s="197"/>
      <c r="H81" s="197"/>
      <c r="I81" s="198"/>
      <c r="J81" s="197"/>
      <c r="K81" s="197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96</v>
      </c>
      <c r="D82" s="41"/>
      <c r="E82" s="41"/>
      <c r="F82" s="41"/>
      <c r="G82" s="41"/>
      <c r="H82" s="41"/>
      <c r="I82" s="154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4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54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Stavební úpravy vstupní haly bytového domu č.p. 1151/12</v>
      </c>
      <c r="F85" s="41"/>
      <c r="G85" s="41"/>
      <c r="H85" s="41"/>
      <c r="I85" s="154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54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1" t="s">
        <v>20</v>
      </c>
      <c r="D87" s="41"/>
      <c r="E87" s="41"/>
      <c r="F87" s="26" t="str">
        <f>F10</f>
        <v>Burešova 1151/12</v>
      </c>
      <c r="G87" s="41"/>
      <c r="H87" s="41"/>
      <c r="I87" s="157" t="s">
        <v>22</v>
      </c>
      <c r="J87" s="80" t="str">
        <f>IF(J10="","",J10)</f>
        <v>11. 9. 2019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54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1" t="s">
        <v>24</v>
      </c>
      <c r="D89" s="41"/>
      <c r="E89" s="41"/>
      <c r="F89" s="26" t="str">
        <f>E13</f>
        <v>Městská část Praha 8,Zenklova 1/35, Libeň, Praha 8</v>
      </c>
      <c r="G89" s="41"/>
      <c r="H89" s="41"/>
      <c r="I89" s="157" t="s">
        <v>30</v>
      </c>
      <c r="J89" s="35" t="str">
        <f>E19</f>
        <v>KFJ s.r.o.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1" t="s">
        <v>28</v>
      </c>
      <c r="D90" s="41"/>
      <c r="E90" s="41"/>
      <c r="F90" s="26" t="str">
        <f>IF(E16="","",E16)</f>
        <v>Vyplň údaj</v>
      </c>
      <c r="G90" s="41"/>
      <c r="H90" s="41"/>
      <c r="I90" s="157" t="s">
        <v>33</v>
      </c>
      <c r="J90" s="35" t="str">
        <f>E22</f>
        <v>Kadeřábek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54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99" t="s">
        <v>97</v>
      </c>
      <c r="D92" s="145"/>
      <c r="E92" s="145"/>
      <c r="F92" s="145"/>
      <c r="G92" s="145"/>
      <c r="H92" s="145"/>
      <c r="I92" s="200"/>
      <c r="J92" s="201" t="s">
        <v>98</v>
      </c>
      <c r="K92" s="145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54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202" t="s">
        <v>99</v>
      </c>
      <c r="D94" s="41"/>
      <c r="E94" s="41"/>
      <c r="F94" s="41"/>
      <c r="G94" s="41"/>
      <c r="H94" s="41"/>
      <c r="I94" s="154"/>
      <c r="J94" s="111">
        <f>J133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6" t="s">
        <v>100</v>
      </c>
    </row>
    <row r="95" s="9" customFormat="1" ht="24.96" customHeight="1">
      <c r="A95" s="9"/>
      <c r="B95" s="203"/>
      <c r="C95" s="204"/>
      <c r="D95" s="205" t="s">
        <v>101</v>
      </c>
      <c r="E95" s="206"/>
      <c r="F95" s="206"/>
      <c r="G95" s="206"/>
      <c r="H95" s="206"/>
      <c r="I95" s="207"/>
      <c r="J95" s="208">
        <f>J134</f>
        <v>0</v>
      </c>
      <c r="K95" s="204"/>
      <c r="L95" s="20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210"/>
      <c r="C96" s="211"/>
      <c r="D96" s="212" t="s">
        <v>102</v>
      </c>
      <c r="E96" s="213"/>
      <c r="F96" s="213"/>
      <c r="G96" s="213"/>
      <c r="H96" s="213"/>
      <c r="I96" s="214"/>
      <c r="J96" s="215">
        <f>J135</f>
        <v>0</v>
      </c>
      <c r="K96" s="211"/>
      <c r="L96" s="21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210"/>
      <c r="C97" s="211"/>
      <c r="D97" s="212" t="s">
        <v>103</v>
      </c>
      <c r="E97" s="213"/>
      <c r="F97" s="213"/>
      <c r="G97" s="213"/>
      <c r="H97" s="213"/>
      <c r="I97" s="214"/>
      <c r="J97" s="215">
        <f>J137</f>
        <v>0</v>
      </c>
      <c r="K97" s="211"/>
      <c r="L97" s="21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210"/>
      <c r="C98" s="211"/>
      <c r="D98" s="212" t="s">
        <v>104</v>
      </c>
      <c r="E98" s="213"/>
      <c r="F98" s="213"/>
      <c r="G98" s="213"/>
      <c r="H98" s="213"/>
      <c r="I98" s="214"/>
      <c r="J98" s="215">
        <f>J140</f>
        <v>0</v>
      </c>
      <c r="K98" s="211"/>
      <c r="L98" s="21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203"/>
      <c r="C99" s="204"/>
      <c r="D99" s="205" t="s">
        <v>105</v>
      </c>
      <c r="E99" s="206"/>
      <c r="F99" s="206"/>
      <c r="G99" s="206"/>
      <c r="H99" s="206"/>
      <c r="I99" s="207"/>
      <c r="J99" s="208">
        <f>J149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211"/>
      <c r="D100" s="212" t="s">
        <v>106</v>
      </c>
      <c r="E100" s="213"/>
      <c r="F100" s="213"/>
      <c r="G100" s="213"/>
      <c r="H100" s="213"/>
      <c r="I100" s="214"/>
      <c r="J100" s="215">
        <f>J150</f>
        <v>0</v>
      </c>
      <c r="K100" s="211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211"/>
      <c r="D101" s="212" t="s">
        <v>107</v>
      </c>
      <c r="E101" s="213"/>
      <c r="F101" s="213"/>
      <c r="G101" s="213"/>
      <c r="H101" s="213"/>
      <c r="I101" s="214"/>
      <c r="J101" s="215">
        <f>J152</f>
        <v>0</v>
      </c>
      <c r="K101" s="211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211"/>
      <c r="D102" s="212" t="s">
        <v>108</v>
      </c>
      <c r="E102" s="213"/>
      <c r="F102" s="213"/>
      <c r="G102" s="213"/>
      <c r="H102" s="213"/>
      <c r="I102" s="214"/>
      <c r="J102" s="215">
        <f>J164</f>
        <v>0</v>
      </c>
      <c r="K102" s="211"/>
      <c r="L102" s="21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211"/>
      <c r="D103" s="212" t="s">
        <v>109</v>
      </c>
      <c r="E103" s="213"/>
      <c r="F103" s="213"/>
      <c r="G103" s="213"/>
      <c r="H103" s="213"/>
      <c r="I103" s="214"/>
      <c r="J103" s="215">
        <f>J185</f>
        <v>0</v>
      </c>
      <c r="K103" s="211"/>
      <c r="L103" s="21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211"/>
      <c r="D104" s="212" t="s">
        <v>110</v>
      </c>
      <c r="E104" s="213"/>
      <c r="F104" s="213"/>
      <c r="G104" s="213"/>
      <c r="H104" s="213"/>
      <c r="I104" s="214"/>
      <c r="J104" s="215">
        <f>J193</f>
        <v>0</v>
      </c>
      <c r="K104" s="211"/>
      <c r="L104" s="21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211"/>
      <c r="D105" s="212" t="s">
        <v>111</v>
      </c>
      <c r="E105" s="213"/>
      <c r="F105" s="213"/>
      <c r="G105" s="213"/>
      <c r="H105" s="213"/>
      <c r="I105" s="214"/>
      <c r="J105" s="215">
        <f>J214</f>
        <v>0</v>
      </c>
      <c r="K105" s="211"/>
      <c r="L105" s="21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54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54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9.28" customHeight="1">
      <c r="A108" s="39"/>
      <c r="B108" s="40"/>
      <c r="C108" s="202" t="s">
        <v>112</v>
      </c>
      <c r="D108" s="41"/>
      <c r="E108" s="41"/>
      <c r="F108" s="41"/>
      <c r="G108" s="41"/>
      <c r="H108" s="41"/>
      <c r="I108" s="154"/>
      <c r="J108" s="217">
        <f>ROUND(J109 + J110 + J111 + J112 + J113 + J114,2)</f>
        <v>0</v>
      </c>
      <c r="K108" s="41"/>
      <c r="L108" s="64"/>
      <c r="N108" s="218" t="s">
        <v>42</v>
      </c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8" customHeight="1">
      <c r="A109" s="39"/>
      <c r="B109" s="40"/>
      <c r="C109" s="41"/>
      <c r="D109" s="140" t="s">
        <v>113</v>
      </c>
      <c r="E109" s="133"/>
      <c r="F109" s="133"/>
      <c r="G109" s="41"/>
      <c r="H109" s="41"/>
      <c r="I109" s="154"/>
      <c r="J109" s="134">
        <v>0</v>
      </c>
      <c r="K109" s="41"/>
      <c r="L109" s="219"/>
      <c r="M109" s="220"/>
      <c r="N109" s="221" t="s">
        <v>44</v>
      </c>
      <c r="O109" s="220"/>
      <c r="P109" s="220"/>
      <c r="Q109" s="220"/>
      <c r="R109" s="220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2" t="s">
        <v>114</v>
      </c>
      <c r="AZ109" s="220"/>
      <c r="BA109" s="220"/>
      <c r="BB109" s="220"/>
      <c r="BC109" s="220"/>
      <c r="BD109" s="220"/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222" t="s">
        <v>115</v>
      </c>
      <c r="BK109" s="220"/>
      <c r="BL109" s="220"/>
      <c r="BM109" s="220"/>
    </row>
    <row r="110" s="2" customFormat="1" ht="18" customHeight="1">
      <c r="A110" s="39"/>
      <c r="B110" s="40"/>
      <c r="C110" s="41"/>
      <c r="D110" s="140" t="s">
        <v>116</v>
      </c>
      <c r="E110" s="133"/>
      <c r="F110" s="133"/>
      <c r="G110" s="41"/>
      <c r="H110" s="41"/>
      <c r="I110" s="154"/>
      <c r="J110" s="134">
        <v>0</v>
      </c>
      <c r="K110" s="41"/>
      <c r="L110" s="219"/>
      <c r="M110" s="220"/>
      <c r="N110" s="221" t="s">
        <v>44</v>
      </c>
      <c r="O110" s="220"/>
      <c r="P110" s="220"/>
      <c r="Q110" s="220"/>
      <c r="R110" s="220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2" t="s">
        <v>114</v>
      </c>
      <c r="AZ110" s="220"/>
      <c r="BA110" s="220"/>
      <c r="BB110" s="220"/>
      <c r="BC110" s="220"/>
      <c r="BD110" s="220"/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222" t="s">
        <v>115</v>
      </c>
      <c r="BK110" s="220"/>
      <c r="BL110" s="220"/>
      <c r="BM110" s="220"/>
    </row>
    <row r="111" s="2" customFormat="1" ht="18" customHeight="1">
      <c r="A111" s="39"/>
      <c r="B111" s="40"/>
      <c r="C111" s="41"/>
      <c r="D111" s="140" t="s">
        <v>117</v>
      </c>
      <c r="E111" s="133"/>
      <c r="F111" s="133"/>
      <c r="G111" s="41"/>
      <c r="H111" s="41"/>
      <c r="I111" s="154"/>
      <c r="J111" s="134">
        <v>0</v>
      </c>
      <c r="K111" s="41"/>
      <c r="L111" s="219"/>
      <c r="M111" s="220"/>
      <c r="N111" s="221" t="s">
        <v>44</v>
      </c>
      <c r="O111" s="220"/>
      <c r="P111" s="220"/>
      <c r="Q111" s="220"/>
      <c r="R111" s="220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2" t="s">
        <v>114</v>
      </c>
      <c r="AZ111" s="220"/>
      <c r="BA111" s="220"/>
      <c r="BB111" s="220"/>
      <c r="BC111" s="220"/>
      <c r="BD111" s="220"/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222" t="s">
        <v>115</v>
      </c>
      <c r="BK111" s="220"/>
      <c r="BL111" s="220"/>
      <c r="BM111" s="220"/>
    </row>
    <row r="112" s="2" customFormat="1" ht="18" customHeight="1">
      <c r="A112" s="39"/>
      <c r="B112" s="40"/>
      <c r="C112" s="41"/>
      <c r="D112" s="140" t="s">
        <v>118</v>
      </c>
      <c r="E112" s="133"/>
      <c r="F112" s="133"/>
      <c r="G112" s="41"/>
      <c r="H112" s="41"/>
      <c r="I112" s="154"/>
      <c r="J112" s="134">
        <v>0</v>
      </c>
      <c r="K112" s="41"/>
      <c r="L112" s="219"/>
      <c r="M112" s="220"/>
      <c r="N112" s="221" t="s">
        <v>44</v>
      </c>
      <c r="O112" s="220"/>
      <c r="P112" s="220"/>
      <c r="Q112" s="220"/>
      <c r="R112" s="220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2" t="s">
        <v>114</v>
      </c>
      <c r="AZ112" s="220"/>
      <c r="BA112" s="220"/>
      <c r="BB112" s="220"/>
      <c r="BC112" s="220"/>
      <c r="BD112" s="220"/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222" t="s">
        <v>115</v>
      </c>
      <c r="BK112" s="220"/>
      <c r="BL112" s="220"/>
      <c r="BM112" s="220"/>
    </row>
    <row r="113" s="2" customFormat="1" ht="18" customHeight="1">
      <c r="A113" s="39"/>
      <c r="B113" s="40"/>
      <c r="C113" s="41"/>
      <c r="D113" s="140" t="s">
        <v>119</v>
      </c>
      <c r="E113" s="133"/>
      <c r="F113" s="133"/>
      <c r="G113" s="41"/>
      <c r="H113" s="41"/>
      <c r="I113" s="154"/>
      <c r="J113" s="134">
        <v>0</v>
      </c>
      <c r="K113" s="41"/>
      <c r="L113" s="219"/>
      <c r="M113" s="220"/>
      <c r="N113" s="221" t="s">
        <v>44</v>
      </c>
      <c r="O113" s="220"/>
      <c r="P113" s="220"/>
      <c r="Q113" s="220"/>
      <c r="R113" s="220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2" t="s">
        <v>114</v>
      </c>
      <c r="AZ113" s="220"/>
      <c r="BA113" s="220"/>
      <c r="BB113" s="220"/>
      <c r="BC113" s="220"/>
      <c r="BD113" s="220"/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222" t="s">
        <v>115</v>
      </c>
      <c r="BK113" s="220"/>
      <c r="BL113" s="220"/>
      <c r="BM113" s="220"/>
    </row>
    <row r="114" s="2" customFormat="1" ht="18" customHeight="1">
      <c r="A114" s="39"/>
      <c r="B114" s="40"/>
      <c r="C114" s="41"/>
      <c r="D114" s="133" t="s">
        <v>120</v>
      </c>
      <c r="E114" s="41"/>
      <c r="F114" s="41"/>
      <c r="G114" s="41"/>
      <c r="H114" s="41"/>
      <c r="I114" s="154"/>
      <c r="J114" s="134">
        <f>ROUND(J28*T114,2)</f>
        <v>0</v>
      </c>
      <c r="K114" s="41"/>
      <c r="L114" s="219"/>
      <c r="M114" s="220"/>
      <c r="N114" s="221" t="s">
        <v>44</v>
      </c>
      <c r="O114" s="220"/>
      <c r="P114" s="220"/>
      <c r="Q114" s="220"/>
      <c r="R114" s="220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2" t="s">
        <v>121</v>
      </c>
      <c r="AZ114" s="220"/>
      <c r="BA114" s="220"/>
      <c r="BB114" s="220"/>
      <c r="BC114" s="220"/>
      <c r="BD114" s="220"/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222" t="s">
        <v>115</v>
      </c>
      <c r="BK114" s="220"/>
      <c r="BL114" s="220"/>
      <c r="BM114" s="220"/>
    </row>
    <row r="115" s="2" customFormat="1">
      <c r="A115" s="39"/>
      <c r="B115" s="40"/>
      <c r="C115" s="41"/>
      <c r="D115" s="41"/>
      <c r="E115" s="41"/>
      <c r="F115" s="41"/>
      <c r="G115" s="41"/>
      <c r="H115" s="41"/>
      <c r="I115" s="154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9.28" customHeight="1">
      <c r="A116" s="39"/>
      <c r="B116" s="40"/>
      <c r="C116" s="144" t="s">
        <v>93</v>
      </c>
      <c r="D116" s="145"/>
      <c r="E116" s="145"/>
      <c r="F116" s="145"/>
      <c r="G116" s="145"/>
      <c r="H116" s="145"/>
      <c r="I116" s="200"/>
      <c r="J116" s="146">
        <f>ROUND(J94+J108,2)</f>
        <v>0</v>
      </c>
      <c r="K116" s="145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195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198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2" t="s">
        <v>122</v>
      </c>
      <c r="D122" s="41"/>
      <c r="E122" s="41"/>
      <c r="F122" s="41"/>
      <c r="G122" s="41"/>
      <c r="H122" s="41"/>
      <c r="I122" s="154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4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16</v>
      </c>
      <c r="D124" s="41"/>
      <c r="E124" s="41"/>
      <c r="F124" s="41"/>
      <c r="G124" s="41"/>
      <c r="H124" s="41"/>
      <c r="I124" s="154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E7</f>
        <v>Stavební úpravy vstupní haly bytového domu č.p. 1151/12</v>
      </c>
      <c r="F125" s="41"/>
      <c r="G125" s="41"/>
      <c r="H125" s="41"/>
      <c r="I125" s="154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54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1" t="s">
        <v>20</v>
      </c>
      <c r="D127" s="41"/>
      <c r="E127" s="41"/>
      <c r="F127" s="26" t="str">
        <f>F10</f>
        <v>Burešova 1151/12</v>
      </c>
      <c r="G127" s="41"/>
      <c r="H127" s="41"/>
      <c r="I127" s="157" t="s">
        <v>22</v>
      </c>
      <c r="J127" s="80" t="str">
        <f>IF(J10="","",J10)</f>
        <v>11. 9. 2019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54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1" t="s">
        <v>24</v>
      </c>
      <c r="D129" s="41"/>
      <c r="E129" s="41"/>
      <c r="F129" s="26" t="str">
        <f>E13</f>
        <v>Městská část Praha 8,Zenklova 1/35, Libeň, Praha 8</v>
      </c>
      <c r="G129" s="41"/>
      <c r="H129" s="41"/>
      <c r="I129" s="157" t="s">
        <v>30</v>
      </c>
      <c r="J129" s="35" t="str">
        <f>E19</f>
        <v>KFJ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1" t="s">
        <v>28</v>
      </c>
      <c r="D130" s="41"/>
      <c r="E130" s="41"/>
      <c r="F130" s="26" t="str">
        <f>IF(E16="","",E16)</f>
        <v>Vyplň údaj</v>
      </c>
      <c r="G130" s="41"/>
      <c r="H130" s="41"/>
      <c r="I130" s="157" t="s">
        <v>33</v>
      </c>
      <c r="J130" s="35" t="str">
        <f>E22</f>
        <v>Kadeřábek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54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24"/>
      <c r="B132" s="225"/>
      <c r="C132" s="226" t="s">
        <v>123</v>
      </c>
      <c r="D132" s="227" t="s">
        <v>63</v>
      </c>
      <c r="E132" s="227" t="s">
        <v>59</v>
      </c>
      <c r="F132" s="227" t="s">
        <v>60</v>
      </c>
      <c r="G132" s="227" t="s">
        <v>124</v>
      </c>
      <c r="H132" s="227" t="s">
        <v>125</v>
      </c>
      <c r="I132" s="228" t="s">
        <v>126</v>
      </c>
      <c r="J132" s="229" t="s">
        <v>98</v>
      </c>
      <c r="K132" s="230" t="s">
        <v>127</v>
      </c>
      <c r="L132" s="231"/>
      <c r="M132" s="101" t="s">
        <v>1</v>
      </c>
      <c r="N132" s="102" t="s">
        <v>42</v>
      </c>
      <c r="O132" s="102" t="s">
        <v>128</v>
      </c>
      <c r="P132" s="102" t="s">
        <v>129</v>
      </c>
      <c r="Q132" s="102" t="s">
        <v>130</v>
      </c>
      <c r="R132" s="102" t="s">
        <v>131</v>
      </c>
      <c r="S132" s="102" t="s">
        <v>132</v>
      </c>
      <c r="T132" s="103" t="s">
        <v>133</v>
      </c>
      <c r="U132" s="224"/>
      <c r="V132" s="224"/>
      <c r="W132" s="224"/>
      <c r="X132" s="224"/>
      <c r="Y132" s="224"/>
      <c r="Z132" s="224"/>
      <c r="AA132" s="224"/>
      <c r="AB132" s="224"/>
      <c r="AC132" s="224"/>
      <c r="AD132" s="224"/>
      <c r="AE132" s="224"/>
    </row>
    <row r="133" s="2" customFormat="1" ht="22.8" customHeight="1">
      <c r="A133" s="39"/>
      <c r="B133" s="40"/>
      <c r="C133" s="108" t="s">
        <v>134</v>
      </c>
      <c r="D133" s="41"/>
      <c r="E133" s="41"/>
      <c r="F133" s="41"/>
      <c r="G133" s="41"/>
      <c r="H133" s="41"/>
      <c r="I133" s="154"/>
      <c r="J133" s="232">
        <f>BK133</f>
        <v>0</v>
      </c>
      <c r="K133" s="41"/>
      <c r="L133" s="42"/>
      <c r="M133" s="104"/>
      <c r="N133" s="233"/>
      <c r="O133" s="105"/>
      <c r="P133" s="234">
        <f>P134+P149</f>
        <v>0</v>
      </c>
      <c r="Q133" s="105"/>
      <c r="R133" s="234">
        <f>R134+R149</f>
        <v>5.5112346199999998</v>
      </c>
      <c r="S133" s="105"/>
      <c r="T133" s="235">
        <f>T134+T149</f>
        <v>2.6273470000000003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77</v>
      </c>
      <c r="AU133" s="16" t="s">
        <v>100</v>
      </c>
      <c r="BK133" s="236">
        <f>BK134+BK149</f>
        <v>0</v>
      </c>
    </row>
    <row r="134" s="12" customFormat="1" ht="25.92" customHeight="1">
      <c r="A134" s="12"/>
      <c r="B134" s="237"/>
      <c r="C134" s="238"/>
      <c r="D134" s="239" t="s">
        <v>77</v>
      </c>
      <c r="E134" s="240" t="s">
        <v>135</v>
      </c>
      <c r="F134" s="240" t="s">
        <v>136</v>
      </c>
      <c r="G134" s="238"/>
      <c r="H134" s="238"/>
      <c r="I134" s="241"/>
      <c r="J134" s="242">
        <f>BK134</f>
        <v>0</v>
      </c>
      <c r="K134" s="238"/>
      <c r="L134" s="243"/>
      <c r="M134" s="244"/>
      <c r="N134" s="245"/>
      <c r="O134" s="245"/>
      <c r="P134" s="246">
        <f>P135+P137+P140</f>
        <v>0</v>
      </c>
      <c r="Q134" s="245"/>
      <c r="R134" s="246">
        <f>R135+R137+R140</f>
        <v>3.2193752</v>
      </c>
      <c r="S134" s="245"/>
      <c r="T134" s="247">
        <f>T135+T137+T140</f>
        <v>2.0464000000000002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8" t="s">
        <v>83</v>
      </c>
      <c r="AT134" s="249" t="s">
        <v>77</v>
      </c>
      <c r="AU134" s="249" t="s">
        <v>78</v>
      </c>
      <c r="AY134" s="248" t="s">
        <v>137</v>
      </c>
      <c r="BK134" s="250">
        <f>BK135+BK137+BK140</f>
        <v>0</v>
      </c>
    </row>
    <row r="135" s="12" customFormat="1" ht="22.8" customHeight="1">
      <c r="A135" s="12"/>
      <c r="B135" s="237"/>
      <c r="C135" s="238"/>
      <c r="D135" s="239" t="s">
        <v>77</v>
      </c>
      <c r="E135" s="251" t="s">
        <v>115</v>
      </c>
      <c r="F135" s="251" t="s">
        <v>138</v>
      </c>
      <c r="G135" s="238"/>
      <c r="H135" s="238"/>
      <c r="I135" s="241"/>
      <c r="J135" s="252">
        <f>BK135</f>
        <v>0</v>
      </c>
      <c r="K135" s="238"/>
      <c r="L135" s="243"/>
      <c r="M135" s="244"/>
      <c r="N135" s="245"/>
      <c r="O135" s="245"/>
      <c r="P135" s="246">
        <f>P136</f>
        <v>0</v>
      </c>
      <c r="Q135" s="245"/>
      <c r="R135" s="246">
        <f>R136</f>
        <v>2.2563399999999998</v>
      </c>
      <c r="S135" s="245"/>
      <c r="T135" s="247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8" t="s">
        <v>83</v>
      </c>
      <c r="AT135" s="249" t="s">
        <v>77</v>
      </c>
      <c r="AU135" s="249" t="s">
        <v>83</v>
      </c>
      <c r="AY135" s="248" t="s">
        <v>137</v>
      </c>
      <c r="BK135" s="250">
        <f>BK136</f>
        <v>0</v>
      </c>
    </row>
    <row r="136" s="2" customFormat="1" ht="21.75" customHeight="1">
      <c r="A136" s="39"/>
      <c r="B136" s="40"/>
      <c r="C136" s="253" t="s">
        <v>83</v>
      </c>
      <c r="D136" s="253" t="s">
        <v>139</v>
      </c>
      <c r="E136" s="254" t="s">
        <v>140</v>
      </c>
      <c r="F136" s="255" t="s">
        <v>141</v>
      </c>
      <c r="G136" s="256" t="s">
        <v>142</v>
      </c>
      <c r="H136" s="257">
        <v>1</v>
      </c>
      <c r="I136" s="258"/>
      <c r="J136" s="259">
        <f>ROUND(I136*H136,2)</f>
        <v>0</v>
      </c>
      <c r="K136" s="260"/>
      <c r="L136" s="42"/>
      <c r="M136" s="261" t="s">
        <v>1</v>
      </c>
      <c r="N136" s="262" t="s">
        <v>44</v>
      </c>
      <c r="O136" s="92"/>
      <c r="P136" s="263">
        <f>O136*H136</f>
        <v>0</v>
      </c>
      <c r="Q136" s="263">
        <v>2.2563399999999998</v>
      </c>
      <c r="R136" s="263">
        <f>Q136*H136</f>
        <v>2.2563399999999998</v>
      </c>
      <c r="S136" s="263">
        <v>0</v>
      </c>
      <c r="T136" s="26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65" t="s">
        <v>143</v>
      </c>
      <c r="AT136" s="265" t="s">
        <v>139</v>
      </c>
      <c r="AU136" s="265" t="s">
        <v>115</v>
      </c>
      <c r="AY136" s="16" t="s">
        <v>137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115</v>
      </c>
      <c r="BK136" s="139">
        <f>ROUND(I136*H136,2)</f>
        <v>0</v>
      </c>
      <c r="BL136" s="16" t="s">
        <v>143</v>
      </c>
      <c r="BM136" s="265" t="s">
        <v>144</v>
      </c>
    </row>
    <row r="137" s="12" customFormat="1" ht="22.8" customHeight="1">
      <c r="A137" s="12"/>
      <c r="B137" s="237"/>
      <c r="C137" s="238"/>
      <c r="D137" s="239" t="s">
        <v>77</v>
      </c>
      <c r="E137" s="251" t="s">
        <v>145</v>
      </c>
      <c r="F137" s="251" t="s">
        <v>146</v>
      </c>
      <c r="G137" s="238"/>
      <c r="H137" s="238"/>
      <c r="I137" s="241"/>
      <c r="J137" s="252">
        <f>BK137</f>
        <v>0</v>
      </c>
      <c r="K137" s="238"/>
      <c r="L137" s="243"/>
      <c r="M137" s="244"/>
      <c r="N137" s="245"/>
      <c r="O137" s="245"/>
      <c r="P137" s="246">
        <f>SUM(P138:P139)</f>
        <v>0</v>
      </c>
      <c r="Q137" s="245"/>
      <c r="R137" s="246">
        <f>SUM(R138:R139)</f>
        <v>0.94500000000000006</v>
      </c>
      <c r="S137" s="245"/>
      <c r="T137" s="247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8" t="s">
        <v>83</v>
      </c>
      <c r="AT137" s="249" t="s">
        <v>77</v>
      </c>
      <c r="AU137" s="249" t="s">
        <v>83</v>
      </c>
      <c r="AY137" s="248" t="s">
        <v>137</v>
      </c>
      <c r="BK137" s="250">
        <f>SUM(BK138:BK139)</f>
        <v>0</v>
      </c>
    </row>
    <row r="138" s="2" customFormat="1" ht="21.75" customHeight="1">
      <c r="A138" s="39"/>
      <c r="B138" s="40"/>
      <c r="C138" s="253" t="s">
        <v>115</v>
      </c>
      <c r="D138" s="253" t="s">
        <v>139</v>
      </c>
      <c r="E138" s="254" t="s">
        <v>147</v>
      </c>
      <c r="F138" s="255" t="s">
        <v>148</v>
      </c>
      <c r="G138" s="256" t="s">
        <v>149</v>
      </c>
      <c r="H138" s="257">
        <v>3</v>
      </c>
      <c r="I138" s="258"/>
      <c r="J138" s="259">
        <f>ROUND(I138*H138,2)</f>
        <v>0</v>
      </c>
      <c r="K138" s="260"/>
      <c r="L138" s="42"/>
      <c r="M138" s="261" t="s">
        <v>1</v>
      </c>
      <c r="N138" s="262" t="s">
        <v>44</v>
      </c>
      <c r="O138" s="92"/>
      <c r="P138" s="263">
        <f>O138*H138</f>
        <v>0</v>
      </c>
      <c r="Q138" s="263">
        <v>0.1575</v>
      </c>
      <c r="R138" s="263">
        <f>Q138*H138</f>
        <v>0.47250000000000003</v>
      </c>
      <c r="S138" s="263">
        <v>0</v>
      </c>
      <c r="T138" s="26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65" t="s">
        <v>143</v>
      </c>
      <c r="AT138" s="265" t="s">
        <v>139</v>
      </c>
      <c r="AU138" s="265" t="s">
        <v>115</v>
      </c>
      <c r="AY138" s="16" t="s">
        <v>137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115</v>
      </c>
      <c r="BK138" s="139">
        <f>ROUND(I138*H138,2)</f>
        <v>0</v>
      </c>
      <c r="BL138" s="16" t="s">
        <v>143</v>
      </c>
      <c r="BM138" s="265" t="s">
        <v>150</v>
      </c>
    </row>
    <row r="139" s="2" customFormat="1" ht="21.75" customHeight="1">
      <c r="A139" s="39"/>
      <c r="B139" s="40"/>
      <c r="C139" s="253" t="s">
        <v>151</v>
      </c>
      <c r="D139" s="253" t="s">
        <v>139</v>
      </c>
      <c r="E139" s="254" t="s">
        <v>152</v>
      </c>
      <c r="F139" s="255" t="s">
        <v>153</v>
      </c>
      <c r="G139" s="256" t="s">
        <v>149</v>
      </c>
      <c r="H139" s="257">
        <v>3</v>
      </c>
      <c r="I139" s="258"/>
      <c r="J139" s="259">
        <f>ROUND(I139*H139,2)</f>
        <v>0</v>
      </c>
      <c r="K139" s="260"/>
      <c r="L139" s="42"/>
      <c r="M139" s="261" t="s">
        <v>1</v>
      </c>
      <c r="N139" s="262" t="s">
        <v>44</v>
      </c>
      <c r="O139" s="92"/>
      <c r="P139" s="263">
        <f>O139*H139</f>
        <v>0</v>
      </c>
      <c r="Q139" s="263">
        <v>0.1575</v>
      </c>
      <c r="R139" s="263">
        <f>Q139*H139</f>
        <v>0.47250000000000003</v>
      </c>
      <c r="S139" s="263">
        <v>0</v>
      </c>
      <c r="T139" s="26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65" t="s">
        <v>143</v>
      </c>
      <c r="AT139" s="265" t="s">
        <v>139</v>
      </c>
      <c r="AU139" s="265" t="s">
        <v>115</v>
      </c>
      <c r="AY139" s="16" t="s">
        <v>137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115</v>
      </c>
      <c r="BK139" s="139">
        <f>ROUND(I139*H139,2)</f>
        <v>0</v>
      </c>
      <c r="BL139" s="16" t="s">
        <v>143</v>
      </c>
      <c r="BM139" s="265" t="s">
        <v>154</v>
      </c>
    </row>
    <row r="140" s="12" customFormat="1" ht="22.8" customHeight="1">
      <c r="A140" s="12"/>
      <c r="B140" s="237"/>
      <c r="C140" s="238"/>
      <c r="D140" s="239" t="s">
        <v>77</v>
      </c>
      <c r="E140" s="251" t="s">
        <v>155</v>
      </c>
      <c r="F140" s="251" t="s">
        <v>156</v>
      </c>
      <c r="G140" s="238"/>
      <c r="H140" s="238"/>
      <c r="I140" s="241"/>
      <c r="J140" s="252">
        <f>BK140</f>
        <v>0</v>
      </c>
      <c r="K140" s="238"/>
      <c r="L140" s="243"/>
      <c r="M140" s="244"/>
      <c r="N140" s="245"/>
      <c r="O140" s="245"/>
      <c r="P140" s="246">
        <f>SUM(P141:P148)</f>
        <v>0</v>
      </c>
      <c r="Q140" s="245"/>
      <c r="R140" s="246">
        <f>SUM(R141:R148)</f>
        <v>0.018035200000000001</v>
      </c>
      <c r="S140" s="245"/>
      <c r="T140" s="247">
        <f>SUM(T141:T148)</f>
        <v>2.0464000000000002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8" t="s">
        <v>83</v>
      </c>
      <c r="AT140" s="249" t="s">
        <v>77</v>
      </c>
      <c r="AU140" s="249" t="s">
        <v>83</v>
      </c>
      <c r="AY140" s="248" t="s">
        <v>137</v>
      </c>
      <c r="BK140" s="250">
        <f>SUM(BK141:BK148)</f>
        <v>0</v>
      </c>
    </row>
    <row r="141" s="2" customFormat="1" ht="21.75" customHeight="1">
      <c r="A141" s="39"/>
      <c r="B141" s="40"/>
      <c r="C141" s="253" t="s">
        <v>143</v>
      </c>
      <c r="D141" s="253" t="s">
        <v>139</v>
      </c>
      <c r="E141" s="254" t="s">
        <v>157</v>
      </c>
      <c r="F141" s="255" t="s">
        <v>158</v>
      </c>
      <c r="G141" s="256" t="s">
        <v>159</v>
      </c>
      <c r="H141" s="257">
        <v>59</v>
      </c>
      <c r="I141" s="258"/>
      <c r="J141" s="259">
        <f>ROUND(I141*H141,2)</f>
        <v>0</v>
      </c>
      <c r="K141" s="260"/>
      <c r="L141" s="42"/>
      <c r="M141" s="261" t="s">
        <v>1</v>
      </c>
      <c r="N141" s="262" t="s">
        <v>44</v>
      </c>
      <c r="O141" s="92"/>
      <c r="P141" s="263">
        <f>O141*H141</f>
        <v>0</v>
      </c>
      <c r="Q141" s="263">
        <v>0.00021000000000000001</v>
      </c>
      <c r="R141" s="263">
        <f>Q141*H141</f>
        <v>0.01239</v>
      </c>
      <c r="S141" s="263">
        <v>0</v>
      </c>
      <c r="T141" s="26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65" t="s">
        <v>143</v>
      </c>
      <c r="AT141" s="265" t="s">
        <v>139</v>
      </c>
      <c r="AU141" s="265" t="s">
        <v>115</v>
      </c>
      <c r="AY141" s="16" t="s">
        <v>137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115</v>
      </c>
      <c r="BK141" s="139">
        <f>ROUND(I141*H141,2)</f>
        <v>0</v>
      </c>
      <c r="BL141" s="16" t="s">
        <v>143</v>
      </c>
      <c r="BM141" s="265" t="s">
        <v>160</v>
      </c>
    </row>
    <row r="142" s="13" customFormat="1">
      <c r="A142" s="13"/>
      <c r="B142" s="266"/>
      <c r="C142" s="267"/>
      <c r="D142" s="268" t="s">
        <v>161</v>
      </c>
      <c r="E142" s="269" t="s">
        <v>1</v>
      </c>
      <c r="F142" s="270" t="s">
        <v>162</v>
      </c>
      <c r="G142" s="267"/>
      <c r="H142" s="271">
        <v>59</v>
      </c>
      <c r="I142" s="272"/>
      <c r="J142" s="267"/>
      <c r="K142" s="267"/>
      <c r="L142" s="273"/>
      <c r="M142" s="274"/>
      <c r="N142" s="275"/>
      <c r="O142" s="275"/>
      <c r="P142" s="275"/>
      <c r="Q142" s="275"/>
      <c r="R142" s="275"/>
      <c r="S142" s="275"/>
      <c r="T142" s="27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7" t="s">
        <v>161</v>
      </c>
      <c r="AU142" s="277" t="s">
        <v>115</v>
      </c>
      <c r="AV142" s="13" t="s">
        <v>115</v>
      </c>
      <c r="AW142" s="13" t="s">
        <v>32</v>
      </c>
      <c r="AX142" s="13" t="s">
        <v>83</v>
      </c>
      <c r="AY142" s="277" t="s">
        <v>137</v>
      </c>
    </row>
    <row r="143" s="2" customFormat="1" ht="21.75" customHeight="1">
      <c r="A143" s="39"/>
      <c r="B143" s="40"/>
      <c r="C143" s="253" t="s">
        <v>163</v>
      </c>
      <c r="D143" s="253" t="s">
        <v>139</v>
      </c>
      <c r="E143" s="254" t="s">
        <v>164</v>
      </c>
      <c r="F143" s="255" t="s">
        <v>165</v>
      </c>
      <c r="G143" s="256" t="s">
        <v>159</v>
      </c>
      <c r="H143" s="257">
        <v>141.13</v>
      </c>
      <c r="I143" s="258"/>
      <c r="J143" s="259">
        <f>ROUND(I143*H143,2)</f>
        <v>0</v>
      </c>
      <c r="K143" s="260"/>
      <c r="L143" s="42"/>
      <c r="M143" s="261" t="s">
        <v>1</v>
      </c>
      <c r="N143" s="262" t="s">
        <v>44</v>
      </c>
      <c r="O143" s="92"/>
      <c r="P143" s="263">
        <f>O143*H143</f>
        <v>0</v>
      </c>
      <c r="Q143" s="263">
        <v>4.0000000000000003E-05</v>
      </c>
      <c r="R143" s="263">
        <f>Q143*H143</f>
        <v>0.0056452000000000004</v>
      </c>
      <c r="S143" s="263">
        <v>0</v>
      </c>
      <c r="T143" s="26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65" t="s">
        <v>143</v>
      </c>
      <c r="AT143" s="265" t="s">
        <v>139</v>
      </c>
      <c r="AU143" s="265" t="s">
        <v>115</v>
      </c>
      <c r="AY143" s="16" t="s">
        <v>137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115</v>
      </c>
      <c r="BK143" s="139">
        <f>ROUND(I143*H143,2)</f>
        <v>0</v>
      </c>
      <c r="BL143" s="16" t="s">
        <v>143</v>
      </c>
      <c r="BM143" s="265" t="s">
        <v>166</v>
      </c>
    </row>
    <row r="144" s="13" customFormat="1">
      <c r="A144" s="13"/>
      <c r="B144" s="266"/>
      <c r="C144" s="267"/>
      <c r="D144" s="268" t="s">
        <v>161</v>
      </c>
      <c r="E144" s="269" t="s">
        <v>1</v>
      </c>
      <c r="F144" s="270" t="s">
        <v>167</v>
      </c>
      <c r="G144" s="267"/>
      <c r="H144" s="271">
        <v>141.13</v>
      </c>
      <c r="I144" s="272"/>
      <c r="J144" s="267"/>
      <c r="K144" s="267"/>
      <c r="L144" s="273"/>
      <c r="M144" s="274"/>
      <c r="N144" s="275"/>
      <c r="O144" s="275"/>
      <c r="P144" s="275"/>
      <c r="Q144" s="275"/>
      <c r="R144" s="275"/>
      <c r="S144" s="275"/>
      <c r="T144" s="27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7" t="s">
        <v>161</v>
      </c>
      <c r="AU144" s="277" t="s">
        <v>115</v>
      </c>
      <c r="AV144" s="13" t="s">
        <v>115</v>
      </c>
      <c r="AW144" s="13" t="s">
        <v>32</v>
      </c>
      <c r="AX144" s="13" t="s">
        <v>83</v>
      </c>
      <c r="AY144" s="277" t="s">
        <v>137</v>
      </c>
    </row>
    <row r="145" s="2" customFormat="1" ht="21.75" customHeight="1">
      <c r="A145" s="39"/>
      <c r="B145" s="40"/>
      <c r="C145" s="253" t="s">
        <v>145</v>
      </c>
      <c r="D145" s="253" t="s">
        <v>139</v>
      </c>
      <c r="E145" s="254" t="s">
        <v>168</v>
      </c>
      <c r="F145" s="255" t="s">
        <v>169</v>
      </c>
      <c r="G145" s="256" t="s">
        <v>159</v>
      </c>
      <c r="H145" s="257">
        <v>6.1879999999999997</v>
      </c>
      <c r="I145" s="258"/>
      <c r="J145" s="259">
        <f>ROUND(I145*H145,2)</f>
        <v>0</v>
      </c>
      <c r="K145" s="260"/>
      <c r="L145" s="42"/>
      <c r="M145" s="261" t="s">
        <v>1</v>
      </c>
      <c r="N145" s="262" t="s">
        <v>44</v>
      </c>
      <c r="O145" s="92"/>
      <c r="P145" s="263">
        <f>O145*H145</f>
        <v>0</v>
      </c>
      <c r="Q145" s="263">
        <v>0</v>
      </c>
      <c r="R145" s="263">
        <f>Q145*H145</f>
        <v>0</v>
      </c>
      <c r="S145" s="263">
        <v>0.10000000000000001</v>
      </c>
      <c r="T145" s="264">
        <f>S145*H145</f>
        <v>0.61880000000000002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65" t="s">
        <v>143</v>
      </c>
      <c r="AT145" s="265" t="s">
        <v>139</v>
      </c>
      <c r="AU145" s="265" t="s">
        <v>115</v>
      </c>
      <c r="AY145" s="16" t="s">
        <v>137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115</v>
      </c>
      <c r="BK145" s="139">
        <f>ROUND(I145*H145,2)</f>
        <v>0</v>
      </c>
      <c r="BL145" s="16" t="s">
        <v>143</v>
      </c>
      <c r="BM145" s="265" t="s">
        <v>170</v>
      </c>
    </row>
    <row r="146" s="13" customFormat="1">
      <c r="A146" s="13"/>
      <c r="B146" s="266"/>
      <c r="C146" s="267"/>
      <c r="D146" s="268" t="s">
        <v>161</v>
      </c>
      <c r="E146" s="269" t="s">
        <v>1</v>
      </c>
      <c r="F146" s="270" t="s">
        <v>171</v>
      </c>
      <c r="G146" s="267"/>
      <c r="H146" s="271">
        <v>6.1879999999999997</v>
      </c>
      <c r="I146" s="272"/>
      <c r="J146" s="267"/>
      <c r="K146" s="267"/>
      <c r="L146" s="273"/>
      <c r="M146" s="274"/>
      <c r="N146" s="275"/>
      <c r="O146" s="275"/>
      <c r="P146" s="275"/>
      <c r="Q146" s="275"/>
      <c r="R146" s="275"/>
      <c r="S146" s="275"/>
      <c r="T146" s="27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7" t="s">
        <v>161</v>
      </c>
      <c r="AU146" s="277" t="s">
        <v>115</v>
      </c>
      <c r="AV146" s="13" t="s">
        <v>115</v>
      </c>
      <c r="AW146" s="13" t="s">
        <v>32</v>
      </c>
      <c r="AX146" s="13" t="s">
        <v>83</v>
      </c>
      <c r="AY146" s="277" t="s">
        <v>137</v>
      </c>
    </row>
    <row r="147" s="2" customFormat="1" ht="21.75" customHeight="1">
      <c r="A147" s="39"/>
      <c r="B147" s="40"/>
      <c r="C147" s="253" t="s">
        <v>172</v>
      </c>
      <c r="D147" s="253" t="s">
        <v>139</v>
      </c>
      <c r="E147" s="254" t="s">
        <v>173</v>
      </c>
      <c r="F147" s="255" t="s">
        <v>174</v>
      </c>
      <c r="G147" s="256" t="s">
        <v>159</v>
      </c>
      <c r="H147" s="257">
        <v>33.200000000000003</v>
      </c>
      <c r="I147" s="258"/>
      <c r="J147" s="259">
        <f>ROUND(I147*H147,2)</f>
        <v>0</v>
      </c>
      <c r="K147" s="260"/>
      <c r="L147" s="42"/>
      <c r="M147" s="261" t="s">
        <v>1</v>
      </c>
      <c r="N147" s="262" t="s">
        <v>44</v>
      </c>
      <c r="O147" s="92"/>
      <c r="P147" s="263">
        <f>O147*H147</f>
        <v>0</v>
      </c>
      <c r="Q147" s="263">
        <v>0</v>
      </c>
      <c r="R147" s="263">
        <f>Q147*H147</f>
        <v>0</v>
      </c>
      <c r="S147" s="263">
        <v>0.042999999999999997</v>
      </c>
      <c r="T147" s="264">
        <f>S147*H147</f>
        <v>1.4276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65" t="s">
        <v>143</v>
      </c>
      <c r="AT147" s="265" t="s">
        <v>139</v>
      </c>
      <c r="AU147" s="265" t="s">
        <v>115</v>
      </c>
      <c r="AY147" s="16" t="s">
        <v>137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115</v>
      </c>
      <c r="BK147" s="139">
        <f>ROUND(I147*H147,2)</f>
        <v>0</v>
      </c>
      <c r="BL147" s="16" t="s">
        <v>143</v>
      </c>
      <c r="BM147" s="265" t="s">
        <v>175</v>
      </c>
    </row>
    <row r="148" s="13" customFormat="1">
      <c r="A148" s="13"/>
      <c r="B148" s="266"/>
      <c r="C148" s="267"/>
      <c r="D148" s="268" t="s">
        <v>161</v>
      </c>
      <c r="E148" s="269" t="s">
        <v>1</v>
      </c>
      <c r="F148" s="270" t="s">
        <v>176</v>
      </c>
      <c r="G148" s="267"/>
      <c r="H148" s="271">
        <v>33.200000000000003</v>
      </c>
      <c r="I148" s="272"/>
      <c r="J148" s="267"/>
      <c r="K148" s="267"/>
      <c r="L148" s="273"/>
      <c r="M148" s="274"/>
      <c r="N148" s="275"/>
      <c r="O148" s="275"/>
      <c r="P148" s="275"/>
      <c r="Q148" s="275"/>
      <c r="R148" s="275"/>
      <c r="S148" s="275"/>
      <c r="T148" s="27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7" t="s">
        <v>161</v>
      </c>
      <c r="AU148" s="277" t="s">
        <v>115</v>
      </c>
      <c r="AV148" s="13" t="s">
        <v>115</v>
      </c>
      <c r="AW148" s="13" t="s">
        <v>32</v>
      </c>
      <c r="AX148" s="13" t="s">
        <v>83</v>
      </c>
      <c r="AY148" s="277" t="s">
        <v>137</v>
      </c>
    </row>
    <row r="149" s="12" customFormat="1" ht="25.92" customHeight="1">
      <c r="A149" s="12"/>
      <c r="B149" s="237"/>
      <c r="C149" s="238"/>
      <c r="D149" s="239" t="s">
        <v>77</v>
      </c>
      <c r="E149" s="240" t="s">
        <v>177</v>
      </c>
      <c r="F149" s="240" t="s">
        <v>178</v>
      </c>
      <c r="G149" s="238"/>
      <c r="H149" s="238"/>
      <c r="I149" s="241"/>
      <c r="J149" s="242">
        <f>BK149</f>
        <v>0</v>
      </c>
      <c r="K149" s="238"/>
      <c r="L149" s="243"/>
      <c r="M149" s="244"/>
      <c r="N149" s="245"/>
      <c r="O149" s="245"/>
      <c r="P149" s="246">
        <f>P150+P152+P164+P185+P193+P214</f>
        <v>0</v>
      </c>
      <c r="Q149" s="245"/>
      <c r="R149" s="246">
        <f>R150+R152+R164+R185+R193+R214</f>
        <v>2.2918594199999998</v>
      </c>
      <c r="S149" s="245"/>
      <c r="T149" s="247">
        <f>T150+T152+T164+T185+T193+T214</f>
        <v>0.58094699999999999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8" t="s">
        <v>115</v>
      </c>
      <c r="AT149" s="249" t="s">
        <v>77</v>
      </c>
      <c r="AU149" s="249" t="s">
        <v>78</v>
      </c>
      <c r="AY149" s="248" t="s">
        <v>137</v>
      </c>
      <c r="BK149" s="250">
        <f>BK150+BK152+BK164+BK185+BK193+BK214</f>
        <v>0</v>
      </c>
    </row>
    <row r="150" s="12" customFormat="1" ht="22.8" customHeight="1">
      <c r="A150" s="12"/>
      <c r="B150" s="237"/>
      <c r="C150" s="238"/>
      <c r="D150" s="239" t="s">
        <v>77</v>
      </c>
      <c r="E150" s="251" t="s">
        <v>179</v>
      </c>
      <c r="F150" s="251" t="s">
        <v>180</v>
      </c>
      <c r="G150" s="238"/>
      <c r="H150" s="238"/>
      <c r="I150" s="241"/>
      <c r="J150" s="252">
        <f>BK150</f>
        <v>0</v>
      </c>
      <c r="K150" s="238"/>
      <c r="L150" s="243"/>
      <c r="M150" s="244"/>
      <c r="N150" s="245"/>
      <c r="O150" s="245"/>
      <c r="P150" s="246">
        <f>P151</f>
        <v>0</v>
      </c>
      <c r="Q150" s="245"/>
      <c r="R150" s="246">
        <f>R151</f>
        <v>0</v>
      </c>
      <c r="S150" s="245"/>
      <c r="T150" s="247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8" t="s">
        <v>115</v>
      </c>
      <c r="AT150" s="249" t="s">
        <v>77</v>
      </c>
      <c r="AU150" s="249" t="s">
        <v>83</v>
      </c>
      <c r="AY150" s="248" t="s">
        <v>137</v>
      </c>
      <c r="BK150" s="250">
        <f>BK151</f>
        <v>0</v>
      </c>
    </row>
    <row r="151" s="2" customFormat="1" ht="16.5" customHeight="1">
      <c r="A151" s="39"/>
      <c r="B151" s="40"/>
      <c r="C151" s="253" t="s">
        <v>181</v>
      </c>
      <c r="D151" s="253" t="s">
        <v>139</v>
      </c>
      <c r="E151" s="254" t="s">
        <v>182</v>
      </c>
      <c r="F151" s="255" t="s">
        <v>183</v>
      </c>
      <c r="G151" s="256" t="s">
        <v>142</v>
      </c>
      <c r="H151" s="257">
        <v>1</v>
      </c>
      <c r="I151" s="258"/>
      <c r="J151" s="259">
        <f>ROUND(I151*H151,2)</f>
        <v>0</v>
      </c>
      <c r="K151" s="260"/>
      <c r="L151" s="42"/>
      <c r="M151" s="261" t="s">
        <v>1</v>
      </c>
      <c r="N151" s="262" t="s">
        <v>44</v>
      </c>
      <c r="O151" s="92"/>
      <c r="P151" s="263">
        <f>O151*H151</f>
        <v>0</v>
      </c>
      <c r="Q151" s="263">
        <v>0</v>
      </c>
      <c r="R151" s="263">
        <f>Q151*H151</f>
        <v>0</v>
      </c>
      <c r="S151" s="263">
        <v>0</v>
      </c>
      <c r="T151" s="26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65" t="s">
        <v>184</v>
      </c>
      <c r="AT151" s="265" t="s">
        <v>139</v>
      </c>
      <c r="AU151" s="265" t="s">
        <v>115</v>
      </c>
      <c r="AY151" s="16" t="s">
        <v>137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115</v>
      </c>
      <c r="BK151" s="139">
        <f>ROUND(I151*H151,2)</f>
        <v>0</v>
      </c>
      <c r="BL151" s="16" t="s">
        <v>184</v>
      </c>
      <c r="BM151" s="265" t="s">
        <v>185</v>
      </c>
    </row>
    <row r="152" s="12" customFormat="1" ht="22.8" customHeight="1">
      <c r="A152" s="12"/>
      <c r="B152" s="237"/>
      <c r="C152" s="238"/>
      <c r="D152" s="239" t="s">
        <v>77</v>
      </c>
      <c r="E152" s="251" t="s">
        <v>186</v>
      </c>
      <c r="F152" s="251" t="s">
        <v>187</v>
      </c>
      <c r="G152" s="238"/>
      <c r="H152" s="238"/>
      <c r="I152" s="241"/>
      <c r="J152" s="252">
        <f>BK152</f>
        <v>0</v>
      </c>
      <c r="K152" s="238"/>
      <c r="L152" s="243"/>
      <c r="M152" s="244"/>
      <c r="N152" s="245"/>
      <c r="O152" s="245"/>
      <c r="P152" s="246">
        <f>SUM(P153:P163)</f>
        <v>0</v>
      </c>
      <c r="Q152" s="245"/>
      <c r="R152" s="246">
        <f>SUM(R153:R163)</f>
        <v>0.69000063999999994</v>
      </c>
      <c r="S152" s="245"/>
      <c r="T152" s="247">
        <f>SUM(T153:T163)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8" t="s">
        <v>115</v>
      </c>
      <c r="AT152" s="249" t="s">
        <v>77</v>
      </c>
      <c r="AU152" s="249" t="s">
        <v>83</v>
      </c>
      <c r="AY152" s="248" t="s">
        <v>137</v>
      </c>
      <c r="BK152" s="250">
        <f>SUM(BK153:BK163)</f>
        <v>0</v>
      </c>
    </row>
    <row r="153" s="2" customFormat="1" ht="21.75" customHeight="1">
      <c r="A153" s="39"/>
      <c r="B153" s="40"/>
      <c r="C153" s="253" t="s">
        <v>155</v>
      </c>
      <c r="D153" s="253" t="s">
        <v>139</v>
      </c>
      <c r="E153" s="254" t="s">
        <v>188</v>
      </c>
      <c r="F153" s="255" t="s">
        <v>189</v>
      </c>
      <c r="G153" s="256" t="s">
        <v>159</v>
      </c>
      <c r="H153" s="257">
        <v>21.687999999999999</v>
      </c>
      <c r="I153" s="258"/>
      <c r="J153" s="259">
        <f>ROUND(I153*H153,2)</f>
        <v>0</v>
      </c>
      <c r="K153" s="260"/>
      <c r="L153" s="42"/>
      <c r="M153" s="261" t="s">
        <v>1</v>
      </c>
      <c r="N153" s="262" t="s">
        <v>44</v>
      </c>
      <c r="O153" s="92"/>
      <c r="P153" s="263">
        <f>O153*H153</f>
        <v>0</v>
      </c>
      <c r="Q153" s="263">
        <v>0.02503</v>
      </c>
      <c r="R153" s="263">
        <f>Q153*H153</f>
        <v>0.54285063999999994</v>
      </c>
      <c r="S153" s="263">
        <v>0</v>
      </c>
      <c r="T153" s="26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65" t="s">
        <v>184</v>
      </c>
      <c r="AT153" s="265" t="s">
        <v>139</v>
      </c>
      <c r="AU153" s="265" t="s">
        <v>115</v>
      </c>
      <c r="AY153" s="16" t="s">
        <v>137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115</v>
      </c>
      <c r="BK153" s="139">
        <f>ROUND(I153*H153,2)</f>
        <v>0</v>
      </c>
      <c r="BL153" s="16" t="s">
        <v>184</v>
      </c>
      <c r="BM153" s="265" t="s">
        <v>190</v>
      </c>
    </row>
    <row r="154" s="13" customFormat="1">
      <c r="A154" s="13"/>
      <c r="B154" s="266"/>
      <c r="C154" s="267"/>
      <c r="D154" s="268" t="s">
        <v>161</v>
      </c>
      <c r="E154" s="269" t="s">
        <v>1</v>
      </c>
      <c r="F154" s="270" t="s">
        <v>191</v>
      </c>
      <c r="G154" s="267"/>
      <c r="H154" s="271">
        <v>21.687999999999999</v>
      </c>
      <c r="I154" s="272"/>
      <c r="J154" s="267"/>
      <c r="K154" s="267"/>
      <c r="L154" s="273"/>
      <c r="M154" s="274"/>
      <c r="N154" s="275"/>
      <c r="O154" s="275"/>
      <c r="P154" s="275"/>
      <c r="Q154" s="275"/>
      <c r="R154" s="275"/>
      <c r="S154" s="275"/>
      <c r="T154" s="27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7" t="s">
        <v>161</v>
      </c>
      <c r="AU154" s="277" t="s">
        <v>115</v>
      </c>
      <c r="AV154" s="13" t="s">
        <v>115</v>
      </c>
      <c r="AW154" s="13" t="s">
        <v>32</v>
      </c>
      <c r="AX154" s="13" t="s">
        <v>83</v>
      </c>
      <c r="AY154" s="277" t="s">
        <v>137</v>
      </c>
    </row>
    <row r="155" s="2" customFormat="1" ht="21.75" customHeight="1">
      <c r="A155" s="39"/>
      <c r="B155" s="40"/>
      <c r="C155" s="253" t="s">
        <v>192</v>
      </c>
      <c r="D155" s="253" t="s">
        <v>139</v>
      </c>
      <c r="E155" s="254" t="s">
        <v>193</v>
      </c>
      <c r="F155" s="255" t="s">
        <v>194</v>
      </c>
      <c r="G155" s="256" t="s">
        <v>159</v>
      </c>
      <c r="H155" s="257">
        <v>10</v>
      </c>
      <c r="I155" s="258"/>
      <c r="J155" s="259">
        <f>ROUND(I155*H155,2)</f>
        <v>0</v>
      </c>
      <c r="K155" s="260"/>
      <c r="L155" s="42"/>
      <c r="M155" s="261" t="s">
        <v>1</v>
      </c>
      <c r="N155" s="262" t="s">
        <v>44</v>
      </c>
      <c r="O155" s="92"/>
      <c r="P155" s="263">
        <f>O155*H155</f>
        <v>0</v>
      </c>
      <c r="Q155" s="263">
        <v>0.00139</v>
      </c>
      <c r="R155" s="263">
        <f>Q155*H155</f>
        <v>0.013899999999999999</v>
      </c>
      <c r="S155" s="263">
        <v>0</v>
      </c>
      <c r="T155" s="26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65" t="s">
        <v>184</v>
      </c>
      <c r="AT155" s="265" t="s">
        <v>139</v>
      </c>
      <c r="AU155" s="265" t="s">
        <v>115</v>
      </c>
      <c r="AY155" s="16" t="s">
        <v>137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115</v>
      </c>
      <c r="BK155" s="139">
        <f>ROUND(I155*H155,2)</f>
        <v>0</v>
      </c>
      <c r="BL155" s="16" t="s">
        <v>184</v>
      </c>
      <c r="BM155" s="265" t="s">
        <v>195</v>
      </c>
    </row>
    <row r="156" s="2" customFormat="1" ht="21.75" customHeight="1">
      <c r="A156" s="39"/>
      <c r="B156" s="40"/>
      <c r="C156" s="278" t="s">
        <v>196</v>
      </c>
      <c r="D156" s="278" t="s">
        <v>197</v>
      </c>
      <c r="E156" s="279" t="s">
        <v>198</v>
      </c>
      <c r="F156" s="280" t="s">
        <v>199</v>
      </c>
      <c r="G156" s="281" t="s">
        <v>159</v>
      </c>
      <c r="H156" s="282">
        <v>10.5</v>
      </c>
      <c r="I156" s="283"/>
      <c r="J156" s="284">
        <f>ROUND(I156*H156,2)</f>
        <v>0</v>
      </c>
      <c r="K156" s="285"/>
      <c r="L156" s="286"/>
      <c r="M156" s="287" t="s">
        <v>1</v>
      </c>
      <c r="N156" s="288" t="s">
        <v>44</v>
      </c>
      <c r="O156" s="92"/>
      <c r="P156" s="263">
        <f>O156*H156</f>
        <v>0</v>
      </c>
      <c r="Q156" s="263">
        <v>0.0080000000000000002</v>
      </c>
      <c r="R156" s="263">
        <f>Q156*H156</f>
        <v>0.084000000000000005</v>
      </c>
      <c r="S156" s="263">
        <v>0</v>
      </c>
      <c r="T156" s="26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65" t="s">
        <v>200</v>
      </c>
      <c r="AT156" s="265" t="s">
        <v>197</v>
      </c>
      <c r="AU156" s="265" t="s">
        <v>115</v>
      </c>
      <c r="AY156" s="16" t="s">
        <v>137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115</v>
      </c>
      <c r="BK156" s="139">
        <f>ROUND(I156*H156,2)</f>
        <v>0</v>
      </c>
      <c r="BL156" s="16" t="s">
        <v>184</v>
      </c>
      <c r="BM156" s="265" t="s">
        <v>201</v>
      </c>
    </row>
    <row r="157" s="13" customFormat="1">
      <c r="A157" s="13"/>
      <c r="B157" s="266"/>
      <c r="C157" s="267"/>
      <c r="D157" s="268" t="s">
        <v>161</v>
      </c>
      <c r="E157" s="267"/>
      <c r="F157" s="270" t="s">
        <v>202</v>
      </c>
      <c r="G157" s="267"/>
      <c r="H157" s="271">
        <v>10.5</v>
      </c>
      <c r="I157" s="272"/>
      <c r="J157" s="267"/>
      <c r="K157" s="267"/>
      <c r="L157" s="273"/>
      <c r="M157" s="274"/>
      <c r="N157" s="275"/>
      <c r="O157" s="275"/>
      <c r="P157" s="275"/>
      <c r="Q157" s="275"/>
      <c r="R157" s="275"/>
      <c r="S157" s="275"/>
      <c r="T157" s="27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7" t="s">
        <v>161</v>
      </c>
      <c r="AU157" s="277" t="s">
        <v>115</v>
      </c>
      <c r="AV157" s="13" t="s">
        <v>115</v>
      </c>
      <c r="AW157" s="13" t="s">
        <v>4</v>
      </c>
      <c r="AX157" s="13" t="s">
        <v>83</v>
      </c>
      <c r="AY157" s="277" t="s">
        <v>137</v>
      </c>
    </row>
    <row r="158" s="2" customFormat="1" ht="21.75" customHeight="1">
      <c r="A158" s="39"/>
      <c r="B158" s="40"/>
      <c r="C158" s="253" t="s">
        <v>203</v>
      </c>
      <c r="D158" s="253" t="s">
        <v>139</v>
      </c>
      <c r="E158" s="254" t="s">
        <v>204</v>
      </c>
      <c r="F158" s="255" t="s">
        <v>205</v>
      </c>
      <c r="G158" s="256" t="s">
        <v>159</v>
      </c>
      <c r="H158" s="257">
        <v>40</v>
      </c>
      <c r="I158" s="258"/>
      <c r="J158" s="259">
        <f>ROUND(I158*H158,2)</f>
        <v>0</v>
      </c>
      <c r="K158" s="260"/>
      <c r="L158" s="42"/>
      <c r="M158" s="261" t="s">
        <v>1</v>
      </c>
      <c r="N158" s="262" t="s">
        <v>44</v>
      </c>
      <c r="O158" s="92"/>
      <c r="P158" s="263">
        <f>O158*H158</f>
        <v>0</v>
      </c>
      <c r="Q158" s="263">
        <v>0</v>
      </c>
      <c r="R158" s="263">
        <f>Q158*H158</f>
        <v>0</v>
      </c>
      <c r="S158" s="263">
        <v>0</v>
      </c>
      <c r="T158" s="26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65" t="s">
        <v>184</v>
      </c>
      <c r="AT158" s="265" t="s">
        <v>139</v>
      </c>
      <c r="AU158" s="265" t="s">
        <v>115</v>
      </c>
      <c r="AY158" s="16" t="s">
        <v>137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115</v>
      </c>
      <c r="BK158" s="139">
        <f>ROUND(I158*H158,2)</f>
        <v>0</v>
      </c>
      <c r="BL158" s="16" t="s">
        <v>184</v>
      </c>
      <c r="BM158" s="265" t="s">
        <v>206</v>
      </c>
    </row>
    <row r="159" s="2" customFormat="1" ht="21.75" customHeight="1">
      <c r="A159" s="39"/>
      <c r="B159" s="40"/>
      <c r="C159" s="253" t="s">
        <v>207</v>
      </c>
      <c r="D159" s="253" t="s">
        <v>139</v>
      </c>
      <c r="E159" s="254" t="s">
        <v>208</v>
      </c>
      <c r="F159" s="255" t="s">
        <v>209</v>
      </c>
      <c r="G159" s="256" t="s">
        <v>149</v>
      </c>
      <c r="H159" s="257">
        <v>1</v>
      </c>
      <c r="I159" s="258"/>
      <c r="J159" s="259">
        <f>ROUND(I159*H159,2)</f>
        <v>0</v>
      </c>
      <c r="K159" s="260"/>
      <c r="L159" s="42"/>
      <c r="M159" s="261" t="s">
        <v>1</v>
      </c>
      <c r="N159" s="262" t="s">
        <v>44</v>
      </c>
      <c r="O159" s="92"/>
      <c r="P159" s="263">
        <f>O159*H159</f>
        <v>0</v>
      </c>
      <c r="Q159" s="263">
        <v>0.00022000000000000001</v>
      </c>
      <c r="R159" s="263">
        <f>Q159*H159</f>
        <v>0.00022000000000000001</v>
      </c>
      <c r="S159" s="263">
        <v>0</v>
      </c>
      <c r="T159" s="26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65" t="s">
        <v>184</v>
      </c>
      <c r="AT159" s="265" t="s">
        <v>139</v>
      </c>
      <c r="AU159" s="265" t="s">
        <v>115</v>
      </c>
      <c r="AY159" s="16" t="s">
        <v>137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115</v>
      </c>
      <c r="BK159" s="139">
        <f>ROUND(I159*H159,2)</f>
        <v>0</v>
      </c>
      <c r="BL159" s="16" t="s">
        <v>184</v>
      </c>
      <c r="BM159" s="265" t="s">
        <v>210</v>
      </c>
    </row>
    <row r="160" s="2" customFormat="1" ht="16.5" customHeight="1">
      <c r="A160" s="39"/>
      <c r="B160" s="40"/>
      <c r="C160" s="278" t="s">
        <v>211</v>
      </c>
      <c r="D160" s="278" t="s">
        <v>197</v>
      </c>
      <c r="E160" s="279" t="s">
        <v>212</v>
      </c>
      <c r="F160" s="280" t="s">
        <v>213</v>
      </c>
      <c r="G160" s="281" t="s">
        <v>149</v>
      </c>
      <c r="H160" s="282">
        <v>1</v>
      </c>
      <c r="I160" s="283"/>
      <c r="J160" s="284">
        <f>ROUND(I160*H160,2)</f>
        <v>0</v>
      </c>
      <c r="K160" s="285"/>
      <c r="L160" s="286"/>
      <c r="M160" s="287" t="s">
        <v>1</v>
      </c>
      <c r="N160" s="288" t="s">
        <v>44</v>
      </c>
      <c r="O160" s="92"/>
      <c r="P160" s="263">
        <f>O160*H160</f>
        <v>0</v>
      </c>
      <c r="Q160" s="263">
        <v>0.024709999999999999</v>
      </c>
      <c r="R160" s="263">
        <f>Q160*H160</f>
        <v>0.024709999999999999</v>
      </c>
      <c r="S160" s="263">
        <v>0</v>
      </c>
      <c r="T160" s="26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65" t="s">
        <v>200</v>
      </c>
      <c r="AT160" s="265" t="s">
        <v>197</v>
      </c>
      <c r="AU160" s="265" t="s">
        <v>115</v>
      </c>
      <c r="AY160" s="16" t="s">
        <v>137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115</v>
      </c>
      <c r="BK160" s="139">
        <f>ROUND(I160*H160,2)</f>
        <v>0</v>
      </c>
      <c r="BL160" s="16" t="s">
        <v>184</v>
      </c>
      <c r="BM160" s="265" t="s">
        <v>214</v>
      </c>
    </row>
    <row r="161" s="2" customFormat="1" ht="21.75" customHeight="1">
      <c r="A161" s="39"/>
      <c r="B161" s="40"/>
      <c r="C161" s="253" t="s">
        <v>8</v>
      </c>
      <c r="D161" s="253" t="s">
        <v>139</v>
      </c>
      <c r="E161" s="254" t="s">
        <v>215</v>
      </c>
      <c r="F161" s="255" t="s">
        <v>216</v>
      </c>
      <c r="G161" s="256" t="s">
        <v>149</v>
      </c>
      <c r="H161" s="257">
        <v>1</v>
      </c>
      <c r="I161" s="258"/>
      <c r="J161" s="259">
        <f>ROUND(I161*H161,2)</f>
        <v>0</v>
      </c>
      <c r="K161" s="260"/>
      <c r="L161" s="42"/>
      <c r="M161" s="261" t="s">
        <v>1</v>
      </c>
      <c r="N161" s="262" t="s">
        <v>44</v>
      </c>
      <c r="O161" s="92"/>
      <c r="P161" s="263">
        <f>O161*H161</f>
        <v>0</v>
      </c>
      <c r="Q161" s="263">
        <v>0.00022000000000000001</v>
      </c>
      <c r="R161" s="263">
        <f>Q161*H161</f>
        <v>0.00022000000000000001</v>
      </c>
      <c r="S161" s="263">
        <v>0</v>
      </c>
      <c r="T161" s="26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65" t="s">
        <v>184</v>
      </c>
      <c r="AT161" s="265" t="s">
        <v>139</v>
      </c>
      <c r="AU161" s="265" t="s">
        <v>115</v>
      </c>
      <c r="AY161" s="16" t="s">
        <v>137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115</v>
      </c>
      <c r="BK161" s="139">
        <f>ROUND(I161*H161,2)</f>
        <v>0</v>
      </c>
      <c r="BL161" s="16" t="s">
        <v>184</v>
      </c>
      <c r="BM161" s="265" t="s">
        <v>217</v>
      </c>
    </row>
    <row r="162" s="2" customFormat="1" ht="16.5" customHeight="1">
      <c r="A162" s="39"/>
      <c r="B162" s="40"/>
      <c r="C162" s="278" t="s">
        <v>184</v>
      </c>
      <c r="D162" s="278" t="s">
        <v>197</v>
      </c>
      <c r="E162" s="279" t="s">
        <v>218</v>
      </c>
      <c r="F162" s="280" t="s">
        <v>219</v>
      </c>
      <c r="G162" s="281" t="s">
        <v>149</v>
      </c>
      <c r="H162" s="282">
        <v>1</v>
      </c>
      <c r="I162" s="283"/>
      <c r="J162" s="284">
        <f>ROUND(I162*H162,2)</f>
        <v>0</v>
      </c>
      <c r="K162" s="285"/>
      <c r="L162" s="286"/>
      <c r="M162" s="287" t="s">
        <v>1</v>
      </c>
      <c r="N162" s="288" t="s">
        <v>44</v>
      </c>
      <c r="O162" s="92"/>
      <c r="P162" s="263">
        <f>O162*H162</f>
        <v>0</v>
      </c>
      <c r="Q162" s="263">
        <v>0.0241</v>
      </c>
      <c r="R162" s="263">
        <f>Q162*H162</f>
        <v>0.0241</v>
      </c>
      <c r="S162" s="263">
        <v>0</v>
      </c>
      <c r="T162" s="26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65" t="s">
        <v>200</v>
      </c>
      <c r="AT162" s="265" t="s">
        <v>197</v>
      </c>
      <c r="AU162" s="265" t="s">
        <v>115</v>
      </c>
      <c r="AY162" s="16" t="s">
        <v>137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115</v>
      </c>
      <c r="BK162" s="139">
        <f>ROUND(I162*H162,2)</f>
        <v>0</v>
      </c>
      <c r="BL162" s="16" t="s">
        <v>184</v>
      </c>
      <c r="BM162" s="265" t="s">
        <v>220</v>
      </c>
    </row>
    <row r="163" s="2" customFormat="1" ht="21.75" customHeight="1">
      <c r="A163" s="39"/>
      <c r="B163" s="40"/>
      <c r="C163" s="253" t="s">
        <v>221</v>
      </c>
      <c r="D163" s="253" t="s">
        <v>139</v>
      </c>
      <c r="E163" s="254" t="s">
        <v>222</v>
      </c>
      <c r="F163" s="255" t="s">
        <v>223</v>
      </c>
      <c r="G163" s="256" t="s">
        <v>224</v>
      </c>
      <c r="H163" s="257">
        <v>0.68999999999999995</v>
      </c>
      <c r="I163" s="258"/>
      <c r="J163" s="259">
        <f>ROUND(I163*H163,2)</f>
        <v>0</v>
      </c>
      <c r="K163" s="260"/>
      <c r="L163" s="42"/>
      <c r="M163" s="261" t="s">
        <v>1</v>
      </c>
      <c r="N163" s="262" t="s">
        <v>44</v>
      </c>
      <c r="O163" s="92"/>
      <c r="P163" s="263">
        <f>O163*H163</f>
        <v>0</v>
      </c>
      <c r="Q163" s="263">
        <v>0</v>
      </c>
      <c r="R163" s="263">
        <f>Q163*H163</f>
        <v>0</v>
      </c>
      <c r="S163" s="263">
        <v>0</v>
      </c>
      <c r="T163" s="26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65" t="s">
        <v>184</v>
      </c>
      <c r="AT163" s="265" t="s">
        <v>139</v>
      </c>
      <c r="AU163" s="265" t="s">
        <v>115</v>
      </c>
      <c r="AY163" s="16" t="s">
        <v>137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115</v>
      </c>
      <c r="BK163" s="139">
        <f>ROUND(I163*H163,2)</f>
        <v>0</v>
      </c>
      <c r="BL163" s="16" t="s">
        <v>184</v>
      </c>
      <c r="BM163" s="265" t="s">
        <v>225</v>
      </c>
    </row>
    <row r="164" s="12" customFormat="1" ht="22.8" customHeight="1">
      <c r="A164" s="12"/>
      <c r="B164" s="237"/>
      <c r="C164" s="238"/>
      <c r="D164" s="239" t="s">
        <v>77</v>
      </c>
      <c r="E164" s="251" t="s">
        <v>226</v>
      </c>
      <c r="F164" s="251" t="s">
        <v>227</v>
      </c>
      <c r="G164" s="238"/>
      <c r="H164" s="238"/>
      <c r="I164" s="241"/>
      <c r="J164" s="252">
        <f>BK164</f>
        <v>0</v>
      </c>
      <c r="K164" s="238"/>
      <c r="L164" s="243"/>
      <c r="M164" s="244"/>
      <c r="N164" s="245"/>
      <c r="O164" s="245"/>
      <c r="P164" s="246">
        <f>SUM(P165:P184)</f>
        <v>0</v>
      </c>
      <c r="Q164" s="245"/>
      <c r="R164" s="246">
        <f>SUM(R165:R184)</f>
        <v>0.99367892000000002</v>
      </c>
      <c r="S164" s="245"/>
      <c r="T164" s="247">
        <f>SUM(T165:T184)</f>
        <v>0.52859999999999996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48" t="s">
        <v>115</v>
      </c>
      <c r="AT164" s="249" t="s">
        <v>77</v>
      </c>
      <c r="AU164" s="249" t="s">
        <v>83</v>
      </c>
      <c r="AY164" s="248" t="s">
        <v>137</v>
      </c>
      <c r="BK164" s="250">
        <f>SUM(BK165:BK184)</f>
        <v>0</v>
      </c>
    </row>
    <row r="165" s="2" customFormat="1" ht="16.5" customHeight="1">
      <c r="A165" s="39"/>
      <c r="B165" s="40"/>
      <c r="C165" s="253" t="s">
        <v>228</v>
      </c>
      <c r="D165" s="253" t="s">
        <v>139</v>
      </c>
      <c r="E165" s="254" t="s">
        <v>229</v>
      </c>
      <c r="F165" s="255" t="s">
        <v>230</v>
      </c>
      <c r="G165" s="256" t="s">
        <v>159</v>
      </c>
      <c r="H165" s="257">
        <v>34.628</v>
      </c>
      <c r="I165" s="258"/>
      <c r="J165" s="259">
        <f>ROUND(I165*H165,2)</f>
        <v>0</v>
      </c>
      <c r="K165" s="260"/>
      <c r="L165" s="42"/>
      <c r="M165" s="261" t="s">
        <v>1</v>
      </c>
      <c r="N165" s="262" t="s">
        <v>44</v>
      </c>
      <c r="O165" s="92"/>
      <c r="P165" s="263">
        <f>O165*H165</f>
        <v>0</v>
      </c>
      <c r="Q165" s="263">
        <v>0.00027</v>
      </c>
      <c r="R165" s="263">
        <f>Q165*H165</f>
        <v>0.0093495599999999998</v>
      </c>
      <c r="S165" s="263">
        <v>0</v>
      </c>
      <c r="T165" s="26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65" t="s">
        <v>184</v>
      </c>
      <c r="AT165" s="265" t="s">
        <v>139</v>
      </c>
      <c r="AU165" s="265" t="s">
        <v>115</v>
      </c>
      <c r="AY165" s="16" t="s">
        <v>137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115</v>
      </c>
      <c r="BK165" s="139">
        <f>ROUND(I165*H165,2)</f>
        <v>0</v>
      </c>
      <c r="BL165" s="16" t="s">
        <v>184</v>
      </c>
      <c r="BM165" s="265" t="s">
        <v>231</v>
      </c>
    </row>
    <row r="166" s="13" customFormat="1">
      <c r="A166" s="13"/>
      <c r="B166" s="266"/>
      <c r="C166" s="267"/>
      <c r="D166" s="268" t="s">
        <v>161</v>
      </c>
      <c r="E166" s="269" t="s">
        <v>1</v>
      </c>
      <c r="F166" s="270" t="s">
        <v>232</v>
      </c>
      <c r="G166" s="267"/>
      <c r="H166" s="271">
        <v>34.628</v>
      </c>
      <c r="I166" s="272"/>
      <c r="J166" s="267"/>
      <c r="K166" s="267"/>
      <c r="L166" s="273"/>
      <c r="M166" s="274"/>
      <c r="N166" s="275"/>
      <c r="O166" s="275"/>
      <c r="P166" s="275"/>
      <c r="Q166" s="275"/>
      <c r="R166" s="275"/>
      <c r="S166" s="275"/>
      <c r="T166" s="27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7" t="s">
        <v>161</v>
      </c>
      <c r="AU166" s="277" t="s">
        <v>115</v>
      </c>
      <c r="AV166" s="13" t="s">
        <v>115</v>
      </c>
      <c r="AW166" s="13" t="s">
        <v>32</v>
      </c>
      <c r="AX166" s="13" t="s">
        <v>83</v>
      </c>
      <c r="AY166" s="277" t="s">
        <v>137</v>
      </c>
    </row>
    <row r="167" s="2" customFormat="1" ht="16.5" customHeight="1">
      <c r="A167" s="39"/>
      <c r="B167" s="40"/>
      <c r="C167" s="278" t="s">
        <v>233</v>
      </c>
      <c r="D167" s="278" t="s">
        <v>197</v>
      </c>
      <c r="E167" s="279" t="s">
        <v>234</v>
      </c>
      <c r="F167" s="280" t="s">
        <v>235</v>
      </c>
      <c r="G167" s="281" t="s">
        <v>159</v>
      </c>
      <c r="H167" s="282">
        <v>34.628</v>
      </c>
      <c r="I167" s="283"/>
      <c r="J167" s="284">
        <f>ROUND(I167*H167,2)</f>
        <v>0</v>
      </c>
      <c r="K167" s="285"/>
      <c r="L167" s="286"/>
      <c r="M167" s="287" t="s">
        <v>1</v>
      </c>
      <c r="N167" s="288" t="s">
        <v>44</v>
      </c>
      <c r="O167" s="92"/>
      <c r="P167" s="263">
        <f>O167*H167</f>
        <v>0</v>
      </c>
      <c r="Q167" s="263">
        <v>0.02562</v>
      </c>
      <c r="R167" s="263">
        <f>Q167*H167</f>
        <v>0.88716936000000002</v>
      </c>
      <c r="S167" s="263">
        <v>0</v>
      </c>
      <c r="T167" s="26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65" t="s">
        <v>200</v>
      </c>
      <c r="AT167" s="265" t="s">
        <v>197</v>
      </c>
      <c r="AU167" s="265" t="s">
        <v>115</v>
      </c>
      <c r="AY167" s="16" t="s">
        <v>137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115</v>
      </c>
      <c r="BK167" s="139">
        <f>ROUND(I167*H167,2)</f>
        <v>0</v>
      </c>
      <c r="BL167" s="16" t="s">
        <v>184</v>
      </c>
      <c r="BM167" s="265" t="s">
        <v>236</v>
      </c>
    </row>
    <row r="168" s="2" customFormat="1" ht="16.5" customHeight="1">
      <c r="A168" s="39"/>
      <c r="B168" s="40"/>
      <c r="C168" s="278" t="s">
        <v>237</v>
      </c>
      <c r="D168" s="278" t="s">
        <v>197</v>
      </c>
      <c r="E168" s="279" t="s">
        <v>238</v>
      </c>
      <c r="F168" s="280" t="s">
        <v>239</v>
      </c>
      <c r="G168" s="281" t="s">
        <v>240</v>
      </c>
      <c r="H168" s="282">
        <v>1</v>
      </c>
      <c r="I168" s="283"/>
      <c r="J168" s="284">
        <f>ROUND(I168*H168,2)</f>
        <v>0</v>
      </c>
      <c r="K168" s="285"/>
      <c r="L168" s="286"/>
      <c r="M168" s="287" t="s">
        <v>1</v>
      </c>
      <c r="N168" s="288" t="s">
        <v>44</v>
      </c>
      <c r="O168" s="92"/>
      <c r="P168" s="263">
        <f>O168*H168</f>
        <v>0</v>
      </c>
      <c r="Q168" s="263">
        <v>0.02562</v>
      </c>
      <c r="R168" s="263">
        <f>Q168*H168</f>
        <v>0.02562</v>
      </c>
      <c r="S168" s="263">
        <v>0</v>
      </c>
      <c r="T168" s="26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65" t="s">
        <v>200</v>
      </c>
      <c r="AT168" s="265" t="s">
        <v>197</v>
      </c>
      <c r="AU168" s="265" t="s">
        <v>115</v>
      </c>
      <c r="AY168" s="16" t="s">
        <v>137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115</v>
      </c>
      <c r="BK168" s="139">
        <f>ROUND(I168*H168,2)</f>
        <v>0</v>
      </c>
      <c r="BL168" s="16" t="s">
        <v>184</v>
      </c>
      <c r="BM168" s="265" t="s">
        <v>241</v>
      </c>
    </row>
    <row r="169" s="2" customFormat="1" ht="16.5" customHeight="1">
      <c r="A169" s="39"/>
      <c r="B169" s="40"/>
      <c r="C169" s="253" t="s">
        <v>7</v>
      </c>
      <c r="D169" s="253" t="s">
        <v>139</v>
      </c>
      <c r="E169" s="254" t="s">
        <v>242</v>
      </c>
      <c r="F169" s="255" t="s">
        <v>243</v>
      </c>
      <c r="G169" s="256" t="s">
        <v>240</v>
      </c>
      <c r="H169" s="257">
        <v>2</v>
      </c>
      <c r="I169" s="258"/>
      <c r="J169" s="259">
        <f>ROUND(I169*H169,2)</f>
        <v>0</v>
      </c>
      <c r="K169" s="260"/>
      <c r="L169" s="42"/>
      <c r="M169" s="261" t="s">
        <v>1</v>
      </c>
      <c r="N169" s="262" t="s">
        <v>44</v>
      </c>
      <c r="O169" s="92"/>
      <c r="P169" s="263">
        <f>O169*H169</f>
        <v>0</v>
      </c>
      <c r="Q169" s="263">
        <v>0.00027</v>
      </c>
      <c r="R169" s="263">
        <f>Q169*H169</f>
        <v>0.00054000000000000001</v>
      </c>
      <c r="S169" s="263">
        <v>0</v>
      </c>
      <c r="T169" s="26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65" t="s">
        <v>184</v>
      </c>
      <c r="AT169" s="265" t="s">
        <v>139</v>
      </c>
      <c r="AU169" s="265" t="s">
        <v>115</v>
      </c>
      <c r="AY169" s="16" t="s">
        <v>137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115</v>
      </c>
      <c r="BK169" s="139">
        <f>ROUND(I169*H169,2)</f>
        <v>0</v>
      </c>
      <c r="BL169" s="16" t="s">
        <v>184</v>
      </c>
      <c r="BM169" s="265" t="s">
        <v>244</v>
      </c>
    </row>
    <row r="170" s="2" customFormat="1" ht="16.5" customHeight="1">
      <c r="A170" s="39"/>
      <c r="B170" s="40"/>
      <c r="C170" s="278" t="s">
        <v>245</v>
      </c>
      <c r="D170" s="278" t="s">
        <v>197</v>
      </c>
      <c r="E170" s="279" t="s">
        <v>246</v>
      </c>
      <c r="F170" s="280" t="s">
        <v>247</v>
      </c>
      <c r="G170" s="281" t="s">
        <v>240</v>
      </c>
      <c r="H170" s="282">
        <v>2</v>
      </c>
      <c r="I170" s="283"/>
      <c r="J170" s="284">
        <f>ROUND(I170*H170,2)</f>
        <v>0</v>
      </c>
      <c r="K170" s="285"/>
      <c r="L170" s="286"/>
      <c r="M170" s="287" t="s">
        <v>1</v>
      </c>
      <c r="N170" s="288" t="s">
        <v>44</v>
      </c>
      <c r="O170" s="92"/>
      <c r="P170" s="263">
        <f>O170*H170</f>
        <v>0</v>
      </c>
      <c r="Q170" s="263">
        <v>0.015970000000000002</v>
      </c>
      <c r="R170" s="263">
        <f>Q170*H170</f>
        <v>0.031940000000000003</v>
      </c>
      <c r="S170" s="263">
        <v>0</v>
      </c>
      <c r="T170" s="26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65" t="s">
        <v>200</v>
      </c>
      <c r="AT170" s="265" t="s">
        <v>197</v>
      </c>
      <c r="AU170" s="265" t="s">
        <v>115</v>
      </c>
      <c r="AY170" s="16" t="s">
        <v>137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115</v>
      </c>
      <c r="BK170" s="139">
        <f>ROUND(I170*H170,2)</f>
        <v>0</v>
      </c>
      <c r="BL170" s="16" t="s">
        <v>184</v>
      </c>
      <c r="BM170" s="265" t="s">
        <v>248</v>
      </c>
    </row>
    <row r="171" s="2" customFormat="1" ht="21.75" customHeight="1">
      <c r="A171" s="39"/>
      <c r="B171" s="40"/>
      <c r="C171" s="253" t="s">
        <v>249</v>
      </c>
      <c r="D171" s="253" t="s">
        <v>139</v>
      </c>
      <c r="E171" s="254" t="s">
        <v>250</v>
      </c>
      <c r="F171" s="255" t="s">
        <v>251</v>
      </c>
      <c r="G171" s="256" t="s">
        <v>149</v>
      </c>
      <c r="H171" s="257">
        <v>1</v>
      </c>
      <c r="I171" s="258"/>
      <c r="J171" s="259">
        <f>ROUND(I171*H171,2)</f>
        <v>0</v>
      </c>
      <c r="K171" s="260"/>
      <c r="L171" s="42"/>
      <c r="M171" s="261" t="s">
        <v>1</v>
      </c>
      <c r="N171" s="262" t="s">
        <v>44</v>
      </c>
      <c r="O171" s="92"/>
      <c r="P171" s="263">
        <f>O171*H171</f>
        <v>0</v>
      </c>
      <c r="Q171" s="263">
        <v>0</v>
      </c>
      <c r="R171" s="263">
        <f>Q171*H171</f>
        <v>0</v>
      </c>
      <c r="S171" s="263">
        <v>0</v>
      </c>
      <c r="T171" s="26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65" t="s">
        <v>184</v>
      </c>
      <c r="AT171" s="265" t="s">
        <v>139</v>
      </c>
      <c r="AU171" s="265" t="s">
        <v>115</v>
      </c>
      <c r="AY171" s="16" t="s">
        <v>137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115</v>
      </c>
      <c r="BK171" s="139">
        <f>ROUND(I171*H171,2)</f>
        <v>0</v>
      </c>
      <c r="BL171" s="16" t="s">
        <v>184</v>
      </c>
      <c r="BM171" s="265" t="s">
        <v>252</v>
      </c>
    </row>
    <row r="172" s="2" customFormat="1" ht="21.75" customHeight="1">
      <c r="A172" s="39"/>
      <c r="B172" s="40"/>
      <c r="C172" s="278" t="s">
        <v>253</v>
      </c>
      <c r="D172" s="278" t="s">
        <v>197</v>
      </c>
      <c r="E172" s="279" t="s">
        <v>254</v>
      </c>
      <c r="F172" s="280" t="s">
        <v>255</v>
      </c>
      <c r="G172" s="281" t="s">
        <v>149</v>
      </c>
      <c r="H172" s="282">
        <v>1</v>
      </c>
      <c r="I172" s="283"/>
      <c r="J172" s="284">
        <f>ROUND(I172*H172,2)</f>
        <v>0</v>
      </c>
      <c r="K172" s="285"/>
      <c r="L172" s="286"/>
      <c r="M172" s="287" t="s">
        <v>1</v>
      </c>
      <c r="N172" s="288" t="s">
        <v>44</v>
      </c>
      <c r="O172" s="92"/>
      <c r="P172" s="263">
        <f>O172*H172</f>
        <v>0</v>
      </c>
      <c r="Q172" s="263">
        <v>0.016</v>
      </c>
      <c r="R172" s="263">
        <f>Q172*H172</f>
        <v>0.016</v>
      </c>
      <c r="S172" s="263">
        <v>0</v>
      </c>
      <c r="T172" s="26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65" t="s">
        <v>200</v>
      </c>
      <c r="AT172" s="265" t="s">
        <v>197</v>
      </c>
      <c r="AU172" s="265" t="s">
        <v>115</v>
      </c>
      <c r="AY172" s="16" t="s">
        <v>137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115</v>
      </c>
      <c r="BK172" s="139">
        <f>ROUND(I172*H172,2)</f>
        <v>0</v>
      </c>
      <c r="BL172" s="16" t="s">
        <v>184</v>
      </c>
      <c r="BM172" s="265" t="s">
        <v>256</v>
      </c>
    </row>
    <row r="173" s="2" customFormat="1" ht="21.75" customHeight="1">
      <c r="A173" s="39"/>
      <c r="B173" s="40"/>
      <c r="C173" s="253" t="s">
        <v>257</v>
      </c>
      <c r="D173" s="253" t="s">
        <v>139</v>
      </c>
      <c r="E173" s="254" t="s">
        <v>258</v>
      </c>
      <c r="F173" s="255" t="s">
        <v>259</v>
      </c>
      <c r="G173" s="256" t="s">
        <v>149</v>
      </c>
      <c r="H173" s="257">
        <v>1</v>
      </c>
      <c r="I173" s="258"/>
      <c r="J173" s="259">
        <f>ROUND(I173*H173,2)</f>
        <v>0</v>
      </c>
      <c r="K173" s="260"/>
      <c r="L173" s="42"/>
      <c r="M173" s="261" t="s">
        <v>1</v>
      </c>
      <c r="N173" s="262" t="s">
        <v>44</v>
      </c>
      <c r="O173" s="92"/>
      <c r="P173" s="263">
        <f>O173*H173</f>
        <v>0</v>
      </c>
      <c r="Q173" s="263">
        <v>0</v>
      </c>
      <c r="R173" s="263">
        <f>Q173*H173</f>
        <v>0</v>
      </c>
      <c r="S173" s="263">
        <v>0</v>
      </c>
      <c r="T173" s="26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65" t="s">
        <v>184</v>
      </c>
      <c r="AT173" s="265" t="s">
        <v>139</v>
      </c>
      <c r="AU173" s="265" t="s">
        <v>115</v>
      </c>
      <c r="AY173" s="16" t="s">
        <v>137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115</v>
      </c>
      <c r="BK173" s="139">
        <f>ROUND(I173*H173,2)</f>
        <v>0</v>
      </c>
      <c r="BL173" s="16" t="s">
        <v>184</v>
      </c>
      <c r="BM173" s="265" t="s">
        <v>260</v>
      </c>
    </row>
    <row r="174" s="2" customFormat="1" ht="21.75" customHeight="1">
      <c r="A174" s="39"/>
      <c r="B174" s="40"/>
      <c r="C174" s="278" t="s">
        <v>261</v>
      </c>
      <c r="D174" s="278" t="s">
        <v>197</v>
      </c>
      <c r="E174" s="279" t="s">
        <v>262</v>
      </c>
      <c r="F174" s="280" t="s">
        <v>263</v>
      </c>
      <c r="G174" s="281" t="s">
        <v>149</v>
      </c>
      <c r="H174" s="282">
        <v>1</v>
      </c>
      <c r="I174" s="283"/>
      <c r="J174" s="284">
        <f>ROUND(I174*H174,2)</f>
        <v>0</v>
      </c>
      <c r="K174" s="285"/>
      <c r="L174" s="286"/>
      <c r="M174" s="287" t="s">
        <v>1</v>
      </c>
      <c r="N174" s="288" t="s">
        <v>44</v>
      </c>
      <c r="O174" s="92"/>
      <c r="P174" s="263">
        <f>O174*H174</f>
        <v>0</v>
      </c>
      <c r="Q174" s="263">
        <v>0.019</v>
      </c>
      <c r="R174" s="263">
        <f>Q174*H174</f>
        <v>0.019</v>
      </c>
      <c r="S174" s="263">
        <v>0</v>
      </c>
      <c r="T174" s="26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65" t="s">
        <v>200</v>
      </c>
      <c r="AT174" s="265" t="s">
        <v>197</v>
      </c>
      <c r="AU174" s="265" t="s">
        <v>115</v>
      </c>
      <c r="AY174" s="16" t="s">
        <v>137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115</v>
      </c>
      <c r="BK174" s="139">
        <f>ROUND(I174*H174,2)</f>
        <v>0</v>
      </c>
      <c r="BL174" s="16" t="s">
        <v>184</v>
      </c>
      <c r="BM174" s="265" t="s">
        <v>264</v>
      </c>
    </row>
    <row r="175" s="2" customFormat="1" ht="16.5" customHeight="1">
      <c r="A175" s="39"/>
      <c r="B175" s="40"/>
      <c r="C175" s="253" t="s">
        <v>265</v>
      </c>
      <c r="D175" s="253" t="s">
        <v>139</v>
      </c>
      <c r="E175" s="254" t="s">
        <v>266</v>
      </c>
      <c r="F175" s="255" t="s">
        <v>267</v>
      </c>
      <c r="G175" s="256" t="s">
        <v>149</v>
      </c>
      <c r="H175" s="257">
        <v>2</v>
      </c>
      <c r="I175" s="258"/>
      <c r="J175" s="259">
        <f>ROUND(I175*H175,2)</f>
        <v>0</v>
      </c>
      <c r="K175" s="260"/>
      <c r="L175" s="42"/>
      <c r="M175" s="261" t="s">
        <v>1</v>
      </c>
      <c r="N175" s="262" t="s">
        <v>44</v>
      </c>
      <c r="O175" s="92"/>
      <c r="P175" s="263">
        <f>O175*H175</f>
        <v>0</v>
      </c>
      <c r="Q175" s="263">
        <v>0</v>
      </c>
      <c r="R175" s="263">
        <f>Q175*H175</f>
        <v>0</v>
      </c>
      <c r="S175" s="263">
        <v>0</v>
      </c>
      <c r="T175" s="26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65" t="s">
        <v>184</v>
      </c>
      <c r="AT175" s="265" t="s">
        <v>139</v>
      </c>
      <c r="AU175" s="265" t="s">
        <v>115</v>
      </c>
      <c r="AY175" s="16" t="s">
        <v>137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115</v>
      </c>
      <c r="BK175" s="139">
        <f>ROUND(I175*H175,2)</f>
        <v>0</v>
      </c>
      <c r="BL175" s="16" t="s">
        <v>184</v>
      </c>
      <c r="BM175" s="265" t="s">
        <v>268</v>
      </c>
    </row>
    <row r="176" s="2" customFormat="1" ht="21.75" customHeight="1">
      <c r="A176" s="39"/>
      <c r="B176" s="40"/>
      <c r="C176" s="278" t="s">
        <v>269</v>
      </c>
      <c r="D176" s="278" t="s">
        <v>197</v>
      </c>
      <c r="E176" s="279" t="s">
        <v>270</v>
      </c>
      <c r="F176" s="280" t="s">
        <v>271</v>
      </c>
      <c r="G176" s="281" t="s">
        <v>149</v>
      </c>
      <c r="H176" s="282">
        <v>2</v>
      </c>
      <c r="I176" s="283"/>
      <c r="J176" s="284">
        <f>ROUND(I176*H176,2)</f>
        <v>0</v>
      </c>
      <c r="K176" s="285"/>
      <c r="L176" s="286"/>
      <c r="M176" s="287" t="s">
        <v>1</v>
      </c>
      <c r="N176" s="288" t="s">
        <v>44</v>
      </c>
      <c r="O176" s="92"/>
      <c r="P176" s="263">
        <f>O176*H176</f>
        <v>0</v>
      </c>
      <c r="Q176" s="263">
        <v>0.00068000000000000005</v>
      </c>
      <c r="R176" s="263">
        <f>Q176*H176</f>
        <v>0.0013600000000000001</v>
      </c>
      <c r="S176" s="263">
        <v>0</v>
      </c>
      <c r="T176" s="26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65" t="s">
        <v>200</v>
      </c>
      <c r="AT176" s="265" t="s">
        <v>197</v>
      </c>
      <c r="AU176" s="265" t="s">
        <v>115</v>
      </c>
      <c r="AY176" s="16" t="s">
        <v>137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115</v>
      </c>
      <c r="BK176" s="139">
        <f>ROUND(I176*H176,2)</f>
        <v>0</v>
      </c>
      <c r="BL176" s="16" t="s">
        <v>184</v>
      </c>
      <c r="BM176" s="265" t="s">
        <v>272</v>
      </c>
    </row>
    <row r="177" s="2" customFormat="1" ht="16.5" customHeight="1">
      <c r="A177" s="39"/>
      <c r="B177" s="40"/>
      <c r="C177" s="278" t="s">
        <v>273</v>
      </c>
      <c r="D177" s="278" t="s">
        <v>197</v>
      </c>
      <c r="E177" s="279" t="s">
        <v>274</v>
      </c>
      <c r="F177" s="280" t="s">
        <v>275</v>
      </c>
      <c r="G177" s="281" t="s">
        <v>149</v>
      </c>
      <c r="H177" s="282">
        <v>2</v>
      </c>
      <c r="I177" s="283"/>
      <c r="J177" s="284">
        <f>ROUND(I177*H177,2)</f>
        <v>0</v>
      </c>
      <c r="K177" s="285"/>
      <c r="L177" s="286"/>
      <c r="M177" s="287" t="s">
        <v>1</v>
      </c>
      <c r="N177" s="288" t="s">
        <v>44</v>
      </c>
      <c r="O177" s="92"/>
      <c r="P177" s="263">
        <f>O177*H177</f>
        <v>0</v>
      </c>
      <c r="Q177" s="263">
        <v>0.00014999999999999999</v>
      </c>
      <c r="R177" s="263">
        <f>Q177*H177</f>
        <v>0.00029999999999999997</v>
      </c>
      <c r="S177" s="263">
        <v>0</v>
      </c>
      <c r="T177" s="26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65" t="s">
        <v>200</v>
      </c>
      <c r="AT177" s="265" t="s">
        <v>197</v>
      </c>
      <c r="AU177" s="265" t="s">
        <v>115</v>
      </c>
      <c r="AY177" s="16" t="s">
        <v>137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115</v>
      </c>
      <c r="BK177" s="139">
        <f>ROUND(I177*H177,2)</f>
        <v>0</v>
      </c>
      <c r="BL177" s="16" t="s">
        <v>184</v>
      </c>
      <c r="BM177" s="265" t="s">
        <v>276</v>
      </c>
    </row>
    <row r="178" s="2" customFormat="1" ht="16.5" customHeight="1">
      <c r="A178" s="39"/>
      <c r="B178" s="40"/>
      <c r="C178" s="253" t="s">
        <v>277</v>
      </c>
      <c r="D178" s="253" t="s">
        <v>139</v>
      </c>
      <c r="E178" s="254" t="s">
        <v>278</v>
      </c>
      <c r="F178" s="255" t="s">
        <v>279</v>
      </c>
      <c r="G178" s="256" t="s">
        <v>149</v>
      </c>
      <c r="H178" s="257">
        <v>2</v>
      </c>
      <c r="I178" s="258"/>
      <c r="J178" s="259">
        <f>ROUND(I178*H178,2)</f>
        <v>0</v>
      </c>
      <c r="K178" s="260"/>
      <c r="L178" s="42"/>
      <c r="M178" s="261" t="s">
        <v>1</v>
      </c>
      <c r="N178" s="262" t="s">
        <v>44</v>
      </c>
      <c r="O178" s="92"/>
      <c r="P178" s="263">
        <f>O178*H178</f>
        <v>0</v>
      </c>
      <c r="Q178" s="263">
        <v>0</v>
      </c>
      <c r="R178" s="263">
        <f>Q178*H178</f>
        <v>0</v>
      </c>
      <c r="S178" s="263">
        <v>0</v>
      </c>
      <c r="T178" s="26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65" t="s">
        <v>184</v>
      </c>
      <c r="AT178" s="265" t="s">
        <v>139</v>
      </c>
      <c r="AU178" s="265" t="s">
        <v>115</v>
      </c>
      <c r="AY178" s="16" t="s">
        <v>137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115</v>
      </c>
      <c r="BK178" s="139">
        <f>ROUND(I178*H178,2)</f>
        <v>0</v>
      </c>
      <c r="BL178" s="16" t="s">
        <v>184</v>
      </c>
      <c r="BM178" s="265" t="s">
        <v>280</v>
      </c>
    </row>
    <row r="179" s="2" customFormat="1" ht="21.75" customHeight="1">
      <c r="A179" s="39"/>
      <c r="B179" s="40"/>
      <c r="C179" s="278" t="s">
        <v>281</v>
      </c>
      <c r="D179" s="278" t="s">
        <v>197</v>
      </c>
      <c r="E179" s="279" t="s">
        <v>282</v>
      </c>
      <c r="F179" s="280" t="s">
        <v>283</v>
      </c>
      <c r="G179" s="281" t="s">
        <v>149</v>
      </c>
      <c r="H179" s="282">
        <v>2</v>
      </c>
      <c r="I179" s="283"/>
      <c r="J179" s="284">
        <f>ROUND(I179*H179,2)</f>
        <v>0</v>
      </c>
      <c r="K179" s="285"/>
      <c r="L179" s="286"/>
      <c r="M179" s="287" t="s">
        <v>1</v>
      </c>
      <c r="N179" s="288" t="s">
        <v>44</v>
      </c>
      <c r="O179" s="92"/>
      <c r="P179" s="263">
        <f>O179*H179</f>
        <v>0</v>
      </c>
      <c r="Q179" s="263">
        <v>0.0011999999999999999</v>
      </c>
      <c r="R179" s="263">
        <f>Q179*H179</f>
        <v>0.0023999999999999998</v>
      </c>
      <c r="S179" s="263">
        <v>0</v>
      </c>
      <c r="T179" s="26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65" t="s">
        <v>200</v>
      </c>
      <c r="AT179" s="265" t="s">
        <v>197</v>
      </c>
      <c r="AU179" s="265" t="s">
        <v>115</v>
      </c>
      <c r="AY179" s="16" t="s">
        <v>137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115</v>
      </c>
      <c r="BK179" s="139">
        <f>ROUND(I179*H179,2)</f>
        <v>0</v>
      </c>
      <c r="BL179" s="16" t="s">
        <v>184</v>
      </c>
      <c r="BM179" s="265" t="s">
        <v>284</v>
      </c>
    </row>
    <row r="180" s="2" customFormat="1" ht="16.5" customHeight="1">
      <c r="A180" s="39"/>
      <c r="B180" s="40"/>
      <c r="C180" s="253" t="s">
        <v>200</v>
      </c>
      <c r="D180" s="253" t="s">
        <v>139</v>
      </c>
      <c r="E180" s="254" t="s">
        <v>285</v>
      </c>
      <c r="F180" s="255" t="s">
        <v>286</v>
      </c>
      <c r="G180" s="256" t="s">
        <v>149</v>
      </c>
      <c r="H180" s="257">
        <v>2</v>
      </c>
      <c r="I180" s="258"/>
      <c r="J180" s="259">
        <f>ROUND(I180*H180,2)</f>
        <v>0</v>
      </c>
      <c r="K180" s="260"/>
      <c r="L180" s="42"/>
      <c r="M180" s="261" t="s">
        <v>1</v>
      </c>
      <c r="N180" s="262" t="s">
        <v>44</v>
      </c>
      <c r="O180" s="92"/>
      <c r="P180" s="263">
        <f>O180*H180</f>
        <v>0</v>
      </c>
      <c r="Q180" s="263">
        <v>0</v>
      </c>
      <c r="R180" s="263">
        <f>Q180*H180</f>
        <v>0</v>
      </c>
      <c r="S180" s="263">
        <v>0.088099999999999998</v>
      </c>
      <c r="T180" s="264">
        <f>S180*H180</f>
        <v>0.1762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65" t="s">
        <v>184</v>
      </c>
      <c r="AT180" s="265" t="s">
        <v>139</v>
      </c>
      <c r="AU180" s="265" t="s">
        <v>115</v>
      </c>
      <c r="AY180" s="16" t="s">
        <v>137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115</v>
      </c>
      <c r="BK180" s="139">
        <f>ROUND(I180*H180,2)</f>
        <v>0</v>
      </c>
      <c r="BL180" s="16" t="s">
        <v>184</v>
      </c>
      <c r="BM180" s="265" t="s">
        <v>287</v>
      </c>
    </row>
    <row r="181" s="2" customFormat="1" ht="16.5" customHeight="1">
      <c r="A181" s="39"/>
      <c r="B181" s="40"/>
      <c r="C181" s="253" t="s">
        <v>288</v>
      </c>
      <c r="D181" s="253" t="s">
        <v>139</v>
      </c>
      <c r="E181" s="254" t="s">
        <v>289</v>
      </c>
      <c r="F181" s="255" t="s">
        <v>290</v>
      </c>
      <c r="G181" s="256" t="s">
        <v>149</v>
      </c>
      <c r="H181" s="257">
        <v>1</v>
      </c>
      <c r="I181" s="258"/>
      <c r="J181" s="259">
        <f>ROUND(I181*H181,2)</f>
        <v>0</v>
      </c>
      <c r="K181" s="260"/>
      <c r="L181" s="42"/>
      <c r="M181" s="261" t="s">
        <v>1</v>
      </c>
      <c r="N181" s="262" t="s">
        <v>44</v>
      </c>
      <c r="O181" s="92"/>
      <c r="P181" s="263">
        <f>O181*H181</f>
        <v>0</v>
      </c>
      <c r="Q181" s="263">
        <v>0</v>
      </c>
      <c r="R181" s="263">
        <f>Q181*H181</f>
        <v>0</v>
      </c>
      <c r="S181" s="263">
        <v>0.088099999999999998</v>
      </c>
      <c r="T181" s="264">
        <f>S181*H181</f>
        <v>0.088099999999999998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65" t="s">
        <v>184</v>
      </c>
      <c r="AT181" s="265" t="s">
        <v>139</v>
      </c>
      <c r="AU181" s="265" t="s">
        <v>115</v>
      </c>
      <c r="AY181" s="16" t="s">
        <v>137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115</v>
      </c>
      <c r="BK181" s="139">
        <f>ROUND(I181*H181,2)</f>
        <v>0</v>
      </c>
      <c r="BL181" s="16" t="s">
        <v>184</v>
      </c>
      <c r="BM181" s="265" t="s">
        <v>291</v>
      </c>
    </row>
    <row r="182" s="2" customFormat="1" ht="16.5" customHeight="1">
      <c r="A182" s="39"/>
      <c r="B182" s="40"/>
      <c r="C182" s="253" t="s">
        <v>292</v>
      </c>
      <c r="D182" s="253" t="s">
        <v>139</v>
      </c>
      <c r="E182" s="254" t="s">
        <v>293</v>
      </c>
      <c r="F182" s="255" t="s">
        <v>294</v>
      </c>
      <c r="G182" s="256" t="s">
        <v>149</v>
      </c>
      <c r="H182" s="257">
        <v>2</v>
      </c>
      <c r="I182" s="258"/>
      <c r="J182" s="259">
        <f>ROUND(I182*H182,2)</f>
        <v>0</v>
      </c>
      <c r="K182" s="260"/>
      <c r="L182" s="42"/>
      <c r="M182" s="261" t="s">
        <v>1</v>
      </c>
      <c r="N182" s="262" t="s">
        <v>44</v>
      </c>
      <c r="O182" s="92"/>
      <c r="P182" s="263">
        <f>O182*H182</f>
        <v>0</v>
      </c>
      <c r="Q182" s="263">
        <v>0</v>
      </c>
      <c r="R182" s="263">
        <f>Q182*H182</f>
        <v>0</v>
      </c>
      <c r="S182" s="263">
        <v>0.088099999999999998</v>
      </c>
      <c r="T182" s="264">
        <f>S182*H182</f>
        <v>0.1762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65" t="s">
        <v>184</v>
      </c>
      <c r="AT182" s="265" t="s">
        <v>139</v>
      </c>
      <c r="AU182" s="265" t="s">
        <v>115</v>
      </c>
      <c r="AY182" s="16" t="s">
        <v>137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115</v>
      </c>
      <c r="BK182" s="139">
        <f>ROUND(I182*H182,2)</f>
        <v>0</v>
      </c>
      <c r="BL182" s="16" t="s">
        <v>184</v>
      </c>
      <c r="BM182" s="265" t="s">
        <v>295</v>
      </c>
    </row>
    <row r="183" s="2" customFormat="1" ht="16.5" customHeight="1">
      <c r="A183" s="39"/>
      <c r="B183" s="40"/>
      <c r="C183" s="253" t="s">
        <v>296</v>
      </c>
      <c r="D183" s="253" t="s">
        <v>139</v>
      </c>
      <c r="E183" s="254" t="s">
        <v>297</v>
      </c>
      <c r="F183" s="255" t="s">
        <v>298</v>
      </c>
      <c r="G183" s="256" t="s">
        <v>142</v>
      </c>
      <c r="H183" s="257">
        <v>1</v>
      </c>
      <c r="I183" s="258"/>
      <c r="J183" s="259">
        <f>ROUND(I183*H183,2)</f>
        <v>0</v>
      </c>
      <c r="K183" s="260"/>
      <c r="L183" s="42"/>
      <c r="M183" s="261" t="s">
        <v>1</v>
      </c>
      <c r="N183" s="262" t="s">
        <v>44</v>
      </c>
      <c r="O183" s="92"/>
      <c r="P183" s="263">
        <f>O183*H183</f>
        <v>0</v>
      </c>
      <c r="Q183" s="263">
        <v>0</v>
      </c>
      <c r="R183" s="263">
        <f>Q183*H183</f>
        <v>0</v>
      </c>
      <c r="S183" s="263">
        <v>0.088099999999999998</v>
      </c>
      <c r="T183" s="264">
        <f>S183*H183</f>
        <v>0.088099999999999998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65" t="s">
        <v>184</v>
      </c>
      <c r="AT183" s="265" t="s">
        <v>139</v>
      </c>
      <c r="AU183" s="265" t="s">
        <v>115</v>
      </c>
      <c r="AY183" s="16" t="s">
        <v>137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115</v>
      </c>
      <c r="BK183" s="139">
        <f>ROUND(I183*H183,2)</f>
        <v>0</v>
      </c>
      <c r="BL183" s="16" t="s">
        <v>184</v>
      </c>
      <c r="BM183" s="265" t="s">
        <v>299</v>
      </c>
    </row>
    <row r="184" s="2" customFormat="1" ht="21.75" customHeight="1">
      <c r="A184" s="39"/>
      <c r="B184" s="40"/>
      <c r="C184" s="253" t="s">
        <v>300</v>
      </c>
      <c r="D184" s="253" t="s">
        <v>139</v>
      </c>
      <c r="E184" s="254" t="s">
        <v>301</v>
      </c>
      <c r="F184" s="255" t="s">
        <v>302</v>
      </c>
      <c r="G184" s="256" t="s">
        <v>224</v>
      </c>
      <c r="H184" s="257">
        <v>0.99399999999999999</v>
      </c>
      <c r="I184" s="258"/>
      <c r="J184" s="259">
        <f>ROUND(I184*H184,2)</f>
        <v>0</v>
      </c>
      <c r="K184" s="260"/>
      <c r="L184" s="42"/>
      <c r="M184" s="261" t="s">
        <v>1</v>
      </c>
      <c r="N184" s="262" t="s">
        <v>44</v>
      </c>
      <c r="O184" s="92"/>
      <c r="P184" s="263">
        <f>O184*H184</f>
        <v>0</v>
      </c>
      <c r="Q184" s="263">
        <v>0</v>
      </c>
      <c r="R184" s="263">
        <f>Q184*H184</f>
        <v>0</v>
      </c>
      <c r="S184" s="263">
        <v>0</v>
      </c>
      <c r="T184" s="26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65" t="s">
        <v>184</v>
      </c>
      <c r="AT184" s="265" t="s">
        <v>139</v>
      </c>
      <c r="AU184" s="265" t="s">
        <v>115</v>
      </c>
      <c r="AY184" s="16" t="s">
        <v>137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115</v>
      </c>
      <c r="BK184" s="139">
        <f>ROUND(I184*H184,2)</f>
        <v>0</v>
      </c>
      <c r="BL184" s="16" t="s">
        <v>184</v>
      </c>
      <c r="BM184" s="265" t="s">
        <v>303</v>
      </c>
    </row>
    <row r="185" s="12" customFormat="1" ht="22.8" customHeight="1">
      <c r="A185" s="12"/>
      <c r="B185" s="237"/>
      <c r="C185" s="238"/>
      <c r="D185" s="239" t="s">
        <v>77</v>
      </c>
      <c r="E185" s="251" t="s">
        <v>304</v>
      </c>
      <c r="F185" s="251" t="s">
        <v>305</v>
      </c>
      <c r="G185" s="238"/>
      <c r="H185" s="238"/>
      <c r="I185" s="241"/>
      <c r="J185" s="252">
        <f>BK185</f>
        <v>0</v>
      </c>
      <c r="K185" s="238"/>
      <c r="L185" s="243"/>
      <c r="M185" s="244"/>
      <c r="N185" s="245"/>
      <c r="O185" s="245"/>
      <c r="P185" s="246">
        <f>SUM(P186:P192)</f>
        <v>0</v>
      </c>
      <c r="Q185" s="245"/>
      <c r="R185" s="246">
        <f>SUM(R186:R192)</f>
        <v>0.28597649999999997</v>
      </c>
      <c r="S185" s="245"/>
      <c r="T185" s="247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48" t="s">
        <v>115</v>
      </c>
      <c r="AT185" s="249" t="s">
        <v>77</v>
      </c>
      <c r="AU185" s="249" t="s">
        <v>83</v>
      </c>
      <c r="AY185" s="248" t="s">
        <v>137</v>
      </c>
      <c r="BK185" s="250">
        <f>SUM(BK186:BK192)</f>
        <v>0</v>
      </c>
    </row>
    <row r="186" s="2" customFormat="1" ht="16.5" customHeight="1">
      <c r="A186" s="39"/>
      <c r="B186" s="40"/>
      <c r="C186" s="253" t="s">
        <v>306</v>
      </c>
      <c r="D186" s="253" t="s">
        <v>139</v>
      </c>
      <c r="E186" s="254" t="s">
        <v>307</v>
      </c>
      <c r="F186" s="255" t="s">
        <v>308</v>
      </c>
      <c r="G186" s="256" t="s">
        <v>159</v>
      </c>
      <c r="H186" s="257">
        <v>3.5099999999999998</v>
      </c>
      <c r="I186" s="258"/>
      <c r="J186" s="259">
        <f>ROUND(I186*H186,2)</f>
        <v>0</v>
      </c>
      <c r="K186" s="260"/>
      <c r="L186" s="42"/>
      <c r="M186" s="261" t="s">
        <v>1</v>
      </c>
      <c r="N186" s="262" t="s">
        <v>44</v>
      </c>
      <c r="O186" s="92"/>
      <c r="P186" s="263">
        <f>O186*H186</f>
        <v>0</v>
      </c>
      <c r="Q186" s="263">
        <v>0.00014999999999999999</v>
      </c>
      <c r="R186" s="263">
        <f>Q186*H186</f>
        <v>0.00052649999999999995</v>
      </c>
      <c r="S186" s="263">
        <v>0</v>
      </c>
      <c r="T186" s="26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65" t="s">
        <v>184</v>
      </c>
      <c r="AT186" s="265" t="s">
        <v>139</v>
      </c>
      <c r="AU186" s="265" t="s">
        <v>115</v>
      </c>
      <c r="AY186" s="16" t="s">
        <v>137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115</v>
      </c>
      <c r="BK186" s="139">
        <f>ROUND(I186*H186,2)</f>
        <v>0</v>
      </c>
      <c r="BL186" s="16" t="s">
        <v>184</v>
      </c>
      <c r="BM186" s="265" t="s">
        <v>309</v>
      </c>
    </row>
    <row r="187" s="13" customFormat="1">
      <c r="A187" s="13"/>
      <c r="B187" s="266"/>
      <c r="C187" s="267"/>
      <c r="D187" s="268" t="s">
        <v>161</v>
      </c>
      <c r="E187" s="269" t="s">
        <v>1</v>
      </c>
      <c r="F187" s="270" t="s">
        <v>310</v>
      </c>
      <c r="G187" s="267"/>
      <c r="H187" s="271">
        <v>3.5099999999999998</v>
      </c>
      <c r="I187" s="272"/>
      <c r="J187" s="267"/>
      <c r="K187" s="267"/>
      <c r="L187" s="273"/>
      <c r="M187" s="274"/>
      <c r="N187" s="275"/>
      <c r="O187" s="275"/>
      <c r="P187" s="275"/>
      <c r="Q187" s="275"/>
      <c r="R187" s="275"/>
      <c r="S187" s="275"/>
      <c r="T187" s="27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7" t="s">
        <v>161</v>
      </c>
      <c r="AU187" s="277" t="s">
        <v>115</v>
      </c>
      <c r="AV187" s="13" t="s">
        <v>115</v>
      </c>
      <c r="AW187" s="13" t="s">
        <v>32</v>
      </c>
      <c r="AX187" s="13" t="s">
        <v>83</v>
      </c>
      <c r="AY187" s="277" t="s">
        <v>137</v>
      </c>
    </row>
    <row r="188" s="2" customFormat="1" ht="16.5" customHeight="1">
      <c r="A188" s="39"/>
      <c r="B188" s="40"/>
      <c r="C188" s="278" t="s">
        <v>311</v>
      </c>
      <c r="D188" s="278" t="s">
        <v>197</v>
      </c>
      <c r="E188" s="279" t="s">
        <v>312</v>
      </c>
      <c r="F188" s="280" t="s">
        <v>313</v>
      </c>
      <c r="G188" s="281" t="s">
        <v>314</v>
      </c>
      <c r="H188" s="282">
        <v>3.5099999999999998</v>
      </c>
      <c r="I188" s="283"/>
      <c r="J188" s="284">
        <f>ROUND(I188*H188,2)</f>
        <v>0</v>
      </c>
      <c r="K188" s="285"/>
      <c r="L188" s="286"/>
      <c r="M188" s="287" t="s">
        <v>1</v>
      </c>
      <c r="N188" s="288" t="s">
        <v>44</v>
      </c>
      <c r="O188" s="92"/>
      <c r="P188" s="263">
        <f>O188*H188</f>
        <v>0</v>
      </c>
      <c r="Q188" s="263">
        <v>0.029999999999999999</v>
      </c>
      <c r="R188" s="263">
        <f>Q188*H188</f>
        <v>0.10529999999999999</v>
      </c>
      <c r="S188" s="263">
        <v>0</v>
      </c>
      <c r="T188" s="26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65" t="s">
        <v>200</v>
      </c>
      <c r="AT188" s="265" t="s">
        <v>197</v>
      </c>
      <c r="AU188" s="265" t="s">
        <v>115</v>
      </c>
      <c r="AY188" s="16" t="s">
        <v>137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115</v>
      </c>
      <c r="BK188" s="139">
        <f>ROUND(I188*H188,2)</f>
        <v>0</v>
      </c>
      <c r="BL188" s="16" t="s">
        <v>184</v>
      </c>
      <c r="BM188" s="265" t="s">
        <v>315</v>
      </c>
    </row>
    <row r="189" s="13" customFormat="1">
      <c r="A189" s="13"/>
      <c r="B189" s="266"/>
      <c r="C189" s="267"/>
      <c r="D189" s="268" t="s">
        <v>161</v>
      </c>
      <c r="E189" s="269" t="s">
        <v>1</v>
      </c>
      <c r="F189" s="270" t="s">
        <v>316</v>
      </c>
      <c r="G189" s="267"/>
      <c r="H189" s="271">
        <v>3.5099999999999998</v>
      </c>
      <c r="I189" s="272"/>
      <c r="J189" s="267"/>
      <c r="K189" s="267"/>
      <c r="L189" s="273"/>
      <c r="M189" s="274"/>
      <c r="N189" s="275"/>
      <c r="O189" s="275"/>
      <c r="P189" s="275"/>
      <c r="Q189" s="275"/>
      <c r="R189" s="275"/>
      <c r="S189" s="275"/>
      <c r="T189" s="27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7" t="s">
        <v>161</v>
      </c>
      <c r="AU189" s="277" t="s">
        <v>115</v>
      </c>
      <c r="AV189" s="13" t="s">
        <v>115</v>
      </c>
      <c r="AW189" s="13" t="s">
        <v>32</v>
      </c>
      <c r="AX189" s="13" t="s">
        <v>83</v>
      </c>
      <c r="AY189" s="277" t="s">
        <v>137</v>
      </c>
    </row>
    <row r="190" s="2" customFormat="1" ht="16.5" customHeight="1">
      <c r="A190" s="39"/>
      <c r="B190" s="40"/>
      <c r="C190" s="253" t="s">
        <v>317</v>
      </c>
      <c r="D190" s="253" t="s">
        <v>139</v>
      </c>
      <c r="E190" s="254" t="s">
        <v>318</v>
      </c>
      <c r="F190" s="255" t="s">
        <v>319</v>
      </c>
      <c r="G190" s="256" t="s">
        <v>142</v>
      </c>
      <c r="H190" s="257">
        <v>1</v>
      </c>
      <c r="I190" s="258"/>
      <c r="J190" s="259">
        <f>ROUND(I190*H190,2)</f>
        <v>0</v>
      </c>
      <c r="K190" s="260"/>
      <c r="L190" s="42"/>
      <c r="M190" s="261" t="s">
        <v>1</v>
      </c>
      <c r="N190" s="262" t="s">
        <v>44</v>
      </c>
      <c r="O190" s="92"/>
      <c r="P190" s="263">
        <f>O190*H190</f>
        <v>0</v>
      </c>
      <c r="Q190" s="263">
        <v>0.00014999999999999999</v>
      </c>
      <c r="R190" s="263">
        <f>Q190*H190</f>
        <v>0.00014999999999999999</v>
      </c>
      <c r="S190" s="263">
        <v>0</v>
      </c>
      <c r="T190" s="26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65" t="s">
        <v>184</v>
      </c>
      <c r="AT190" s="265" t="s">
        <v>139</v>
      </c>
      <c r="AU190" s="265" t="s">
        <v>115</v>
      </c>
      <c r="AY190" s="16" t="s">
        <v>137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115</v>
      </c>
      <c r="BK190" s="139">
        <f>ROUND(I190*H190,2)</f>
        <v>0</v>
      </c>
      <c r="BL190" s="16" t="s">
        <v>184</v>
      </c>
      <c r="BM190" s="265" t="s">
        <v>320</v>
      </c>
    </row>
    <row r="191" s="2" customFormat="1" ht="16.5" customHeight="1">
      <c r="A191" s="39"/>
      <c r="B191" s="40"/>
      <c r="C191" s="278" t="s">
        <v>321</v>
      </c>
      <c r="D191" s="278" t="s">
        <v>197</v>
      </c>
      <c r="E191" s="279" t="s">
        <v>322</v>
      </c>
      <c r="F191" s="280" t="s">
        <v>323</v>
      </c>
      <c r="G191" s="281" t="s">
        <v>240</v>
      </c>
      <c r="H191" s="282">
        <v>6</v>
      </c>
      <c r="I191" s="283"/>
      <c r="J191" s="284">
        <f>ROUND(I191*H191,2)</f>
        <v>0</v>
      </c>
      <c r="K191" s="285"/>
      <c r="L191" s="286"/>
      <c r="M191" s="287" t="s">
        <v>1</v>
      </c>
      <c r="N191" s="288" t="s">
        <v>44</v>
      </c>
      <c r="O191" s="92"/>
      <c r="P191" s="263">
        <f>O191*H191</f>
        <v>0</v>
      </c>
      <c r="Q191" s="263">
        <v>0.029999999999999999</v>
      </c>
      <c r="R191" s="263">
        <f>Q191*H191</f>
        <v>0.17999999999999999</v>
      </c>
      <c r="S191" s="263">
        <v>0</v>
      </c>
      <c r="T191" s="26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65" t="s">
        <v>200</v>
      </c>
      <c r="AT191" s="265" t="s">
        <v>197</v>
      </c>
      <c r="AU191" s="265" t="s">
        <v>115</v>
      </c>
      <c r="AY191" s="16" t="s">
        <v>137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115</v>
      </c>
      <c r="BK191" s="139">
        <f>ROUND(I191*H191,2)</f>
        <v>0</v>
      </c>
      <c r="BL191" s="16" t="s">
        <v>184</v>
      </c>
      <c r="BM191" s="265" t="s">
        <v>324</v>
      </c>
    </row>
    <row r="192" s="2" customFormat="1" ht="16.5" customHeight="1">
      <c r="A192" s="39"/>
      <c r="B192" s="40"/>
      <c r="C192" s="253" t="s">
        <v>325</v>
      </c>
      <c r="D192" s="253" t="s">
        <v>139</v>
      </c>
      <c r="E192" s="254" t="s">
        <v>326</v>
      </c>
      <c r="F192" s="255" t="s">
        <v>327</v>
      </c>
      <c r="G192" s="256" t="s">
        <v>142</v>
      </c>
      <c r="H192" s="257">
        <v>1</v>
      </c>
      <c r="I192" s="258"/>
      <c r="J192" s="259">
        <f>ROUND(I192*H192,2)</f>
        <v>0</v>
      </c>
      <c r="K192" s="260"/>
      <c r="L192" s="42"/>
      <c r="M192" s="261" t="s">
        <v>1</v>
      </c>
      <c r="N192" s="262" t="s">
        <v>44</v>
      </c>
      <c r="O192" s="92"/>
      <c r="P192" s="263">
        <f>O192*H192</f>
        <v>0</v>
      </c>
      <c r="Q192" s="263">
        <v>0</v>
      </c>
      <c r="R192" s="263">
        <f>Q192*H192</f>
        <v>0</v>
      </c>
      <c r="S192" s="263">
        <v>0</v>
      </c>
      <c r="T192" s="26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65" t="s">
        <v>184</v>
      </c>
      <c r="AT192" s="265" t="s">
        <v>139</v>
      </c>
      <c r="AU192" s="265" t="s">
        <v>115</v>
      </c>
      <c r="AY192" s="16" t="s">
        <v>137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115</v>
      </c>
      <c r="BK192" s="139">
        <f>ROUND(I192*H192,2)</f>
        <v>0</v>
      </c>
      <c r="BL192" s="16" t="s">
        <v>184</v>
      </c>
      <c r="BM192" s="265" t="s">
        <v>328</v>
      </c>
    </row>
    <row r="193" s="12" customFormat="1" ht="22.8" customHeight="1">
      <c r="A193" s="12"/>
      <c r="B193" s="237"/>
      <c r="C193" s="238"/>
      <c r="D193" s="239" t="s">
        <v>77</v>
      </c>
      <c r="E193" s="251" t="s">
        <v>329</v>
      </c>
      <c r="F193" s="251" t="s">
        <v>330</v>
      </c>
      <c r="G193" s="238"/>
      <c r="H193" s="238"/>
      <c r="I193" s="241"/>
      <c r="J193" s="252">
        <f>BK193</f>
        <v>0</v>
      </c>
      <c r="K193" s="238"/>
      <c r="L193" s="243"/>
      <c r="M193" s="244"/>
      <c r="N193" s="245"/>
      <c r="O193" s="245"/>
      <c r="P193" s="246">
        <f>SUM(P194:P213)</f>
        <v>0</v>
      </c>
      <c r="Q193" s="245"/>
      <c r="R193" s="246">
        <f>SUM(R194:R213)</f>
        <v>0.2988382</v>
      </c>
      <c r="S193" s="245"/>
      <c r="T193" s="247">
        <f>SUM(T194:T213)</f>
        <v>0.052346999999999998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8" t="s">
        <v>115</v>
      </c>
      <c r="AT193" s="249" t="s">
        <v>77</v>
      </c>
      <c r="AU193" s="249" t="s">
        <v>83</v>
      </c>
      <c r="AY193" s="248" t="s">
        <v>137</v>
      </c>
      <c r="BK193" s="250">
        <f>SUM(BK194:BK213)</f>
        <v>0</v>
      </c>
    </row>
    <row r="194" s="2" customFormat="1" ht="21.75" customHeight="1">
      <c r="A194" s="39"/>
      <c r="B194" s="40"/>
      <c r="C194" s="253" t="s">
        <v>331</v>
      </c>
      <c r="D194" s="253" t="s">
        <v>139</v>
      </c>
      <c r="E194" s="254" t="s">
        <v>332</v>
      </c>
      <c r="F194" s="255" t="s">
        <v>333</v>
      </c>
      <c r="G194" s="256" t="s">
        <v>159</v>
      </c>
      <c r="H194" s="257">
        <v>15.9</v>
      </c>
      <c r="I194" s="258"/>
      <c r="J194" s="259">
        <f>ROUND(I194*H194,2)</f>
        <v>0</v>
      </c>
      <c r="K194" s="260"/>
      <c r="L194" s="42"/>
      <c r="M194" s="261" t="s">
        <v>1</v>
      </c>
      <c r="N194" s="262" t="s">
        <v>44</v>
      </c>
      <c r="O194" s="92"/>
      <c r="P194" s="263">
        <f>O194*H194</f>
        <v>0</v>
      </c>
      <c r="Q194" s="263">
        <v>0</v>
      </c>
      <c r="R194" s="263">
        <f>Q194*H194</f>
        <v>0</v>
      </c>
      <c r="S194" s="263">
        <v>0</v>
      </c>
      <c r="T194" s="26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65" t="s">
        <v>184</v>
      </c>
      <c r="AT194" s="265" t="s">
        <v>139</v>
      </c>
      <c r="AU194" s="265" t="s">
        <v>115</v>
      </c>
      <c r="AY194" s="16" t="s">
        <v>137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115</v>
      </c>
      <c r="BK194" s="139">
        <f>ROUND(I194*H194,2)</f>
        <v>0</v>
      </c>
      <c r="BL194" s="16" t="s">
        <v>184</v>
      </c>
      <c r="BM194" s="265" t="s">
        <v>334</v>
      </c>
    </row>
    <row r="195" s="2" customFormat="1" ht="16.5" customHeight="1">
      <c r="A195" s="39"/>
      <c r="B195" s="40"/>
      <c r="C195" s="253" t="s">
        <v>335</v>
      </c>
      <c r="D195" s="253" t="s">
        <v>139</v>
      </c>
      <c r="E195" s="254" t="s">
        <v>336</v>
      </c>
      <c r="F195" s="255" t="s">
        <v>337</v>
      </c>
      <c r="G195" s="256" t="s">
        <v>159</v>
      </c>
      <c r="H195" s="257">
        <v>15.9</v>
      </c>
      <c r="I195" s="258"/>
      <c r="J195" s="259">
        <f>ROUND(I195*H195,2)</f>
        <v>0</v>
      </c>
      <c r="K195" s="260"/>
      <c r="L195" s="42"/>
      <c r="M195" s="261" t="s">
        <v>1</v>
      </c>
      <c r="N195" s="262" t="s">
        <v>44</v>
      </c>
      <c r="O195" s="92"/>
      <c r="P195" s="263">
        <f>O195*H195</f>
        <v>0</v>
      </c>
      <c r="Q195" s="263">
        <v>0</v>
      </c>
      <c r="R195" s="263">
        <f>Q195*H195</f>
        <v>0</v>
      </c>
      <c r="S195" s="263">
        <v>0</v>
      </c>
      <c r="T195" s="26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65" t="s">
        <v>184</v>
      </c>
      <c r="AT195" s="265" t="s">
        <v>139</v>
      </c>
      <c r="AU195" s="265" t="s">
        <v>115</v>
      </c>
      <c r="AY195" s="16" t="s">
        <v>137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115</v>
      </c>
      <c r="BK195" s="139">
        <f>ROUND(I195*H195,2)</f>
        <v>0</v>
      </c>
      <c r="BL195" s="16" t="s">
        <v>184</v>
      </c>
      <c r="BM195" s="265" t="s">
        <v>338</v>
      </c>
    </row>
    <row r="196" s="2" customFormat="1" ht="21.75" customHeight="1">
      <c r="A196" s="39"/>
      <c r="B196" s="40"/>
      <c r="C196" s="253" t="s">
        <v>339</v>
      </c>
      <c r="D196" s="253" t="s">
        <v>139</v>
      </c>
      <c r="E196" s="254" t="s">
        <v>340</v>
      </c>
      <c r="F196" s="255" t="s">
        <v>341</v>
      </c>
      <c r="G196" s="256" t="s">
        <v>159</v>
      </c>
      <c r="H196" s="257">
        <v>15.9</v>
      </c>
      <c r="I196" s="258"/>
      <c r="J196" s="259">
        <f>ROUND(I196*H196,2)</f>
        <v>0</v>
      </c>
      <c r="K196" s="260"/>
      <c r="L196" s="42"/>
      <c r="M196" s="261" t="s">
        <v>1</v>
      </c>
      <c r="N196" s="262" t="s">
        <v>44</v>
      </c>
      <c r="O196" s="92"/>
      <c r="P196" s="263">
        <f>O196*H196</f>
        <v>0</v>
      </c>
      <c r="Q196" s="263">
        <v>3.0000000000000001E-05</v>
      </c>
      <c r="R196" s="263">
        <f>Q196*H196</f>
        <v>0.00047700000000000005</v>
      </c>
      <c r="S196" s="263">
        <v>0</v>
      </c>
      <c r="T196" s="26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65" t="s">
        <v>184</v>
      </c>
      <c r="AT196" s="265" t="s">
        <v>139</v>
      </c>
      <c r="AU196" s="265" t="s">
        <v>115</v>
      </c>
      <c r="AY196" s="16" t="s">
        <v>137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115</v>
      </c>
      <c r="BK196" s="139">
        <f>ROUND(I196*H196,2)</f>
        <v>0</v>
      </c>
      <c r="BL196" s="16" t="s">
        <v>184</v>
      </c>
      <c r="BM196" s="265" t="s">
        <v>342</v>
      </c>
    </row>
    <row r="197" s="2" customFormat="1" ht="21.75" customHeight="1">
      <c r="A197" s="39"/>
      <c r="B197" s="40"/>
      <c r="C197" s="253" t="s">
        <v>343</v>
      </c>
      <c r="D197" s="253" t="s">
        <v>139</v>
      </c>
      <c r="E197" s="254" t="s">
        <v>344</v>
      </c>
      <c r="F197" s="255" t="s">
        <v>345</v>
      </c>
      <c r="G197" s="256" t="s">
        <v>159</v>
      </c>
      <c r="H197" s="257">
        <v>15.9</v>
      </c>
      <c r="I197" s="258"/>
      <c r="J197" s="259">
        <f>ROUND(I197*H197,2)</f>
        <v>0</v>
      </c>
      <c r="K197" s="260"/>
      <c r="L197" s="42"/>
      <c r="M197" s="261" t="s">
        <v>1</v>
      </c>
      <c r="N197" s="262" t="s">
        <v>44</v>
      </c>
      <c r="O197" s="92"/>
      <c r="P197" s="263">
        <f>O197*H197</f>
        <v>0</v>
      </c>
      <c r="Q197" s="263">
        <v>0.014999999999999999</v>
      </c>
      <c r="R197" s="263">
        <f>Q197*H197</f>
        <v>0.23849999999999999</v>
      </c>
      <c r="S197" s="263">
        <v>0</v>
      </c>
      <c r="T197" s="26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65" t="s">
        <v>184</v>
      </c>
      <c r="AT197" s="265" t="s">
        <v>139</v>
      </c>
      <c r="AU197" s="265" t="s">
        <v>115</v>
      </c>
      <c r="AY197" s="16" t="s">
        <v>137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115</v>
      </c>
      <c r="BK197" s="139">
        <f>ROUND(I197*H197,2)</f>
        <v>0</v>
      </c>
      <c r="BL197" s="16" t="s">
        <v>184</v>
      </c>
      <c r="BM197" s="265" t="s">
        <v>346</v>
      </c>
    </row>
    <row r="198" s="2" customFormat="1" ht="21.75" customHeight="1">
      <c r="A198" s="39"/>
      <c r="B198" s="40"/>
      <c r="C198" s="253" t="s">
        <v>347</v>
      </c>
      <c r="D198" s="253" t="s">
        <v>139</v>
      </c>
      <c r="E198" s="254" t="s">
        <v>348</v>
      </c>
      <c r="F198" s="255" t="s">
        <v>349</v>
      </c>
      <c r="G198" s="256" t="s">
        <v>159</v>
      </c>
      <c r="H198" s="257">
        <v>15.9</v>
      </c>
      <c r="I198" s="258"/>
      <c r="J198" s="259">
        <f>ROUND(I198*H198,2)</f>
        <v>0</v>
      </c>
      <c r="K198" s="260"/>
      <c r="L198" s="42"/>
      <c r="M198" s="261" t="s">
        <v>1</v>
      </c>
      <c r="N198" s="262" t="s">
        <v>44</v>
      </c>
      <c r="O198" s="92"/>
      <c r="P198" s="263">
        <f>O198*H198</f>
        <v>0</v>
      </c>
      <c r="Q198" s="263">
        <v>0</v>
      </c>
      <c r="R198" s="263">
        <f>Q198*H198</f>
        <v>0</v>
      </c>
      <c r="S198" s="263">
        <v>0.0030000000000000001</v>
      </c>
      <c r="T198" s="264">
        <f>S198*H198</f>
        <v>0.047699999999999999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65" t="s">
        <v>184</v>
      </c>
      <c r="AT198" s="265" t="s">
        <v>139</v>
      </c>
      <c r="AU198" s="265" t="s">
        <v>115</v>
      </c>
      <c r="AY198" s="16" t="s">
        <v>137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115</v>
      </c>
      <c r="BK198" s="139">
        <f>ROUND(I198*H198,2)</f>
        <v>0</v>
      </c>
      <c r="BL198" s="16" t="s">
        <v>184</v>
      </c>
      <c r="BM198" s="265" t="s">
        <v>350</v>
      </c>
    </row>
    <row r="199" s="13" customFormat="1">
      <c r="A199" s="13"/>
      <c r="B199" s="266"/>
      <c r="C199" s="267"/>
      <c r="D199" s="268" t="s">
        <v>161</v>
      </c>
      <c r="E199" s="269" t="s">
        <v>1</v>
      </c>
      <c r="F199" s="270" t="s">
        <v>351</v>
      </c>
      <c r="G199" s="267"/>
      <c r="H199" s="271">
        <v>15.9</v>
      </c>
      <c r="I199" s="272"/>
      <c r="J199" s="267"/>
      <c r="K199" s="267"/>
      <c r="L199" s="273"/>
      <c r="M199" s="274"/>
      <c r="N199" s="275"/>
      <c r="O199" s="275"/>
      <c r="P199" s="275"/>
      <c r="Q199" s="275"/>
      <c r="R199" s="275"/>
      <c r="S199" s="275"/>
      <c r="T199" s="27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7" t="s">
        <v>161</v>
      </c>
      <c r="AU199" s="277" t="s">
        <v>115</v>
      </c>
      <c r="AV199" s="13" t="s">
        <v>115</v>
      </c>
      <c r="AW199" s="13" t="s">
        <v>32</v>
      </c>
      <c r="AX199" s="13" t="s">
        <v>83</v>
      </c>
      <c r="AY199" s="277" t="s">
        <v>137</v>
      </c>
    </row>
    <row r="200" s="2" customFormat="1" ht="16.5" customHeight="1">
      <c r="A200" s="39"/>
      <c r="B200" s="40"/>
      <c r="C200" s="253" t="s">
        <v>352</v>
      </c>
      <c r="D200" s="253" t="s">
        <v>139</v>
      </c>
      <c r="E200" s="254" t="s">
        <v>353</v>
      </c>
      <c r="F200" s="255" t="s">
        <v>354</v>
      </c>
      <c r="G200" s="256" t="s">
        <v>159</v>
      </c>
      <c r="H200" s="257">
        <v>15.9</v>
      </c>
      <c r="I200" s="258"/>
      <c r="J200" s="259">
        <f>ROUND(I200*H200,2)</f>
        <v>0</v>
      </c>
      <c r="K200" s="260"/>
      <c r="L200" s="42"/>
      <c r="M200" s="261" t="s">
        <v>1</v>
      </c>
      <c r="N200" s="262" t="s">
        <v>44</v>
      </c>
      <c r="O200" s="92"/>
      <c r="P200" s="263">
        <f>O200*H200</f>
        <v>0</v>
      </c>
      <c r="Q200" s="263">
        <v>0.00029999999999999997</v>
      </c>
      <c r="R200" s="263">
        <f>Q200*H200</f>
        <v>0.0047699999999999999</v>
      </c>
      <c r="S200" s="263">
        <v>0</v>
      </c>
      <c r="T200" s="26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65" t="s">
        <v>184</v>
      </c>
      <c r="AT200" s="265" t="s">
        <v>139</v>
      </c>
      <c r="AU200" s="265" t="s">
        <v>115</v>
      </c>
      <c r="AY200" s="16" t="s">
        <v>137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115</v>
      </c>
      <c r="BK200" s="139">
        <f>ROUND(I200*H200,2)</f>
        <v>0</v>
      </c>
      <c r="BL200" s="16" t="s">
        <v>184</v>
      </c>
      <c r="BM200" s="265" t="s">
        <v>355</v>
      </c>
    </row>
    <row r="201" s="2" customFormat="1" ht="33" customHeight="1">
      <c r="A201" s="39"/>
      <c r="B201" s="40"/>
      <c r="C201" s="278" t="s">
        <v>356</v>
      </c>
      <c r="D201" s="278" t="s">
        <v>197</v>
      </c>
      <c r="E201" s="279" t="s">
        <v>357</v>
      </c>
      <c r="F201" s="280" t="s">
        <v>358</v>
      </c>
      <c r="G201" s="281" t="s">
        <v>159</v>
      </c>
      <c r="H201" s="282">
        <v>17.489999999999998</v>
      </c>
      <c r="I201" s="283"/>
      <c r="J201" s="284">
        <f>ROUND(I201*H201,2)</f>
        <v>0</v>
      </c>
      <c r="K201" s="285"/>
      <c r="L201" s="286"/>
      <c r="M201" s="287" t="s">
        <v>1</v>
      </c>
      <c r="N201" s="288" t="s">
        <v>44</v>
      </c>
      <c r="O201" s="92"/>
      <c r="P201" s="263">
        <f>O201*H201</f>
        <v>0</v>
      </c>
      <c r="Q201" s="263">
        <v>0.0028700000000000002</v>
      </c>
      <c r="R201" s="263">
        <f>Q201*H201</f>
        <v>0.050196299999999999</v>
      </c>
      <c r="S201" s="263">
        <v>0</v>
      </c>
      <c r="T201" s="26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65" t="s">
        <v>200</v>
      </c>
      <c r="AT201" s="265" t="s">
        <v>197</v>
      </c>
      <c r="AU201" s="265" t="s">
        <v>115</v>
      </c>
      <c r="AY201" s="16" t="s">
        <v>137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115</v>
      </c>
      <c r="BK201" s="139">
        <f>ROUND(I201*H201,2)</f>
        <v>0</v>
      </c>
      <c r="BL201" s="16" t="s">
        <v>184</v>
      </c>
      <c r="BM201" s="265" t="s">
        <v>359</v>
      </c>
    </row>
    <row r="202" s="13" customFormat="1">
      <c r="A202" s="13"/>
      <c r="B202" s="266"/>
      <c r="C202" s="267"/>
      <c r="D202" s="268" t="s">
        <v>161</v>
      </c>
      <c r="E202" s="267"/>
      <c r="F202" s="270" t="s">
        <v>360</v>
      </c>
      <c r="G202" s="267"/>
      <c r="H202" s="271">
        <v>17.489999999999998</v>
      </c>
      <c r="I202" s="272"/>
      <c r="J202" s="267"/>
      <c r="K202" s="267"/>
      <c r="L202" s="273"/>
      <c r="M202" s="274"/>
      <c r="N202" s="275"/>
      <c r="O202" s="275"/>
      <c r="P202" s="275"/>
      <c r="Q202" s="275"/>
      <c r="R202" s="275"/>
      <c r="S202" s="275"/>
      <c r="T202" s="27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7" t="s">
        <v>161</v>
      </c>
      <c r="AU202" s="277" t="s">
        <v>115</v>
      </c>
      <c r="AV202" s="13" t="s">
        <v>115</v>
      </c>
      <c r="AW202" s="13" t="s">
        <v>4</v>
      </c>
      <c r="AX202" s="13" t="s">
        <v>83</v>
      </c>
      <c r="AY202" s="277" t="s">
        <v>137</v>
      </c>
    </row>
    <row r="203" s="2" customFormat="1" ht="16.5" customHeight="1">
      <c r="A203" s="39"/>
      <c r="B203" s="40"/>
      <c r="C203" s="253" t="s">
        <v>361</v>
      </c>
      <c r="D203" s="253" t="s">
        <v>139</v>
      </c>
      <c r="E203" s="254" t="s">
        <v>362</v>
      </c>
      <c r="F203" s="255" t="s">
        <v>363</v>
      </c>
      <c r="G203" s="256" t="s">
        <v>364</v>
      </c>
      <c r="H203" s="257">
        <v>15.49</v>
      </c>
      <c r="I203" s="258"/>
      <c r="J203" s="259">
        <f>ROUND(I203*H203,2)</f>
        <v>0</v>
      </c>
      <c r="K203" s="260"/>
      <c r="L203" s="42"/>
      <c r="M203" s="261" t="s">
        <v>1</v>
      </c>
      <c r="N203" s="262" t="s">
        <v>44</v>
      </c>
      <c r="O203" s="92"/>
      <c r="P203" s="263">
        <f>O203*H203</f>
        <v>0</v>
      </c>
      <c r="Q203" s="263">
        <v>0</v>
      </c>
      <c r="R203" s="263">
        <f>Q203*H203</f>
        <v>0</v>
      </c>
      <c r="S203" s="263">
        <v>0.00029999999999999997</v>
      </c>
      <c r="T203" s="264">
        <f>S203*H203</f>
        <v>0.0046470000000000001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65" t="s">
        <v>184</v>
      </c>
      <c r="AT203" s="265" t="s">
        <v>139</v>
      </c>
      <c r="AU203" s="265" t="s">
        <v>115</v>
      </c>
      <c r="AY203" s="16" t="s">
        <v>137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115</v>
      </c>
      <c r="BK203" s="139">
        <f>ROUND(I203*H203,2)</f>
        <v>0</v>
      </c>
      <c r="BL203" s="16" t="s">
        <v>184</v>
      </c>
      <c r="BM203" s="265" t="s">
        <v>365</v>
      </c>
    </row>
    <row r="204" s="13" customFormat="1">
      <c r="A204" s="13"/>
      <c r="B204" s="266"/>
      <c r="C204" s="267"/>
      <c r="D204" s="268" t="s">
        <v>161</v>
      </c>
      <c r="E204" s="269" t="s">
        <v>1</v>
      </c>
      <c r="F204" s="270" t="s">
        <v>366</v>
      </c>
      <c r="G204" s="267"/>
      <c r="H204" s="271">
        <v>15.49</v>
      </c>
      <c r="I204" s="272"/>
      <c r="J204" s="267"/>
      <c r="K204" s="267"/>
      <c r="L204" s="273"/>
      <c r="M204" s="274"/>
      <c r="N204" s="275"/>
      <c r="O204" s="275"/>
      <c r="P204" s="275"/>
      <c r="Q204" s="275"/>
      <c r="R204" s="275"/>
      <c r="S204" s="275"/>
      <c r="T204" s="27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7" t="s">
        <v>161</v>
      </c>
      <c r="AU204" s="277" t="s">
        <v>115</v>
      </c>
      <c r="AV204" s="13" t="s">
        <v>115</v>
      </c>
      <c r="AW204" s="13" t="s">
        <v>32</v>
      </c>
      <c r="AX204" s="13" t="s">
        <v>83</v>
      </c>
      <c r="AY204" s="277" t="s">
        <v>137</v>
      </c>
    </row>
    <row r="205" s="2" customFormat="1" ht="16.5" customHeight="1">
      <c r="A205" s="39"/>
      <c r="B205" s="40"/>
      <c r="C205" s="253" t="s">
        <v>367</v>
      </c>
      <c r="D205" s="253" t="s">
        <v>139</v>
      </c>
      <c r="E205" s="254" t="s">
        <v>368</v>
      </c>
      <c r="F205" s="255" t="s">
        <v>369</v>
      </c>
      <c r="G205" s="256" t="s">
        <v>364</v>
      </c>
      <c r="H205" s="257">
        <v>15.49</v>
      </c>
      <c r="I205" s="258"/>
      <c r="J205" s="259">
        <f>ROUND(I205*H205,2)</f>
        <v>0</v>
      </c>
      <c r="K205" s="260"/>
      <c r="L205" s="42"/>
      <c r="M205" s="261" t="s">
        <v>1</v>
      </c>
      <c r="N205" s="262" t="s">
        <v>44</v>
      </c>
      <c r="O205" s="92"/>
      <c r="P205" s="263">
        <f>O205*H205</f>
        <v>0</v>
      </c>
      <c r="Q205" s="263">
        <v>1.0000000000000001E-05</v>
      </c>
      <c r="R205" s="263">
        <f>Q205*H205</f>
        <v>0.00015490000000000003</v>
      </c>
      <c r="S205" s="263">
        <v>0</v>
      </c>
      <c r="T205" s="26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65" t="s">
        <v>184</v>
      </c>
      <c r="AT205" s="265" t="s">
        <v>139</v>
      </c>
      <c r="AU205" s="265" t="s">
        <v>115</v>
      </c>
      <c r="AY205" s="16" t="s">
        <v>137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115</v>
      </c>
      <c r="BK205" s="139">
        <f>ROUND(I205*H205,2)</f>
        <v>0</v>
      </c>
      <c r="BL205" s="16" t="s">
        <v>184</v>
      </c>
      <c r="BM205" s="265" t="s">
        <v>370</v>
      </c>
    </row>
    <row r="206" s="13" customFormat="1">
      <c r="A206" s="13"/>
      <c r="B206" s="266"/>
      <c r="C206" s="267"/>
      <c r="D206" s="268" t="s">
        <v>161</v>
      </c>
      <c r="E206" s="269" t="s">
        <v>1</v>
      </c>
      <c r="F206" s="270" t="s">
        <v>366</v>
      </c>
      <c r="G206" s="267"/>
      <c r="H206" s="271">
        <v>15.49</v>
      </c>
      <c r="I206" s="272"/>
      <c r="J206" s="267"/>
      <c r="K206" s="267"/>
      <c r="L206" s="273"/>
      <c r="M206" s="274"/>
      <c r="N206" s="275"/>
      <c r="O206" s="275"/>
      <c r="P206" s="275"/>
      <c r="Q206" s="275"/>
      <c r="R206" s="275"/>
      <c r="S206" s="275"/>
      <c r="T206" s="27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7" t="s">
        <v>161</v>
      </c>
      <c r="AU206" s="277" t="s">
        <v>115</v>
      </c>
      <c r="AV206" s="13" t="s">
        <v>115</v>
      </c>
      <c r="AW206" s="13" t="s">
        <v>32</v>
      </c>
      <c r="AX206" s="13" t="s">
        <v>83</v>
      </c>
      <c r="AY206" s="277" t="s">
        <v>137</v>
      </c>
    </row>
    <row r="207" s="2" customFormat="1" ht="16.5" customHeight="1">
      <c r="A207" s="39"/>
      <c r="B207" s="40"/>
      <c r="C207" s="278" t="s">
        <v>371</v>
      </c>
      <c r="D207" s="278" t="s">
        <v>197</v>
      </c>
      <c r="E207" s="279" t="s">
        <v>372</v>
      </c>
      <c r="F207" s="280" t="s">
        <v>373</v>
      </c>
      <c r="G207" s="281" t="s">
        <v>364</v>
      </c>
      <c r="H207" s="282">
        <v>15.800000000000001</v>
      </c>
      <c r="I207" s="283"/>
      <c r="J207" s="284">
        <f>ROUND(I207*H207,2)</f>
        <v>0</v>
      </c>
      <c r="K207" s="285"/>
      <c r="L207" s="286"/>
      <c r="M207" s="287" t="s">
        <v>1</v>
      </c>
      <c r="N207" s="288" t="s">
        <v>44</v>
      </c>
      <c r="O207" s="92"/>
      <c r="P207" s="263">
        <f>O207*H207</f>
        <v>0</v>
      </c>
      <c r="Q207" s="263">
        <v>0.00029999999999999997</v>
      </c>
      <c r="R207" s="263">
        <f>Q207*H207</f>
        <v>0.0047399999999999994</v>
      </c>
      <c r="S207" s="263">
        <v>0</v>
      </c>
      <c r="T207" s="26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65" t="s">
        <v>200</v>
      </c>
      <c r="AT207" s="265" t="s">
        <v>197</v>
      </c>
      <c r="AU207" s="265" t="s">
        <v>115</v>
      </c>
      <c r="AY207" s="16" t="s">
        <v>137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115</v>
      </c>
      <c r="BK207" s="139">
        <f>ROUND(I207*H207,2)</f>
        <v>0</v>
      </c>
      <c r="BL207" s="16" t="s">
        <v>184</v>
      </c>
      <c r="BM207" s="265" t="s">
        <v>374</v>
      </c>
    </row>
    <row r="208" s="13" customFormat="1">
      <c r="A208" s="13"/>
      <c r="B208" s="266"/>
      <c r="C208" s="267"/>
      <c r="D208" s="268" t="s">
        <v>161</v>
      </c>
      <c r="E208" s="267"/>
      <c r="F208" s="270" t="s">
        <v>375</v>
      </c>
      <c r="G208" s="267"/>
      <c r="H208" s="271">
        <v>15.800000000000001</v>
      </c>
      <c r="I208" s="272"/>
      <c r="J208" s="267"/>
      <c r="K208" s="267"/>
      <c r="L208" s="273"/>
      <c r="M208" s="274"/>
      <c r="N208" s="275"/>
      <c r="O208" s="275"/>
      <c r="P208" s="275"/>
      <c r="Q208" s="275"/>
      <c r="R208" s="275"/>
      <c r="S208" s="275"/>
      <c r="T208" s="27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7" t="s">
        <v>161</v>
      </c>
      <c r="AU208" s="277" t="s">
        <v>115</v>
      </c>
      <c r="AV208" s="13" t="s">
        <v>115</v>
      </c>
      <c r="AW208" s="13" t="s">
        <v>4</v>
      </c>
      <c r="AX208" s="13" t="s">
        <v>83</v>
      </c>
      <c r="AY208" s="277" t="s">
        <v>137</v>
      </c>
    </row>
    <row r="209" s="2" customFormat="1" ht="21.75" customHeight="1">
      <c r="A209" s="39"/>
      <c r="B209" s="40"/>
      <c r="C209" s="253" t="s">
        <v>376</v>
      </c>
      <c r="D209" s="253" t="s">
        <v>139</v>
      </c>
      <c r="E209" s="254" t="s">
        <v>377</v>
      </c>
      <c r="F209" s="255" t="s">
        <v>378</v>
      </c>
      <c r="G209" s="256" t="s">
        <v>159</v>
      </c>
      <c r="H209" s="257">
        <v>15.9</v>
      </c>
      <c r="I209" s="258"/>
      <c r="J209" s="259">
        <f>ROUND(I209*H209,2)</f>
        <v>0</v>
      </c>
      <c r="K209" s="260"/>
      <c r="L209" s="42"/>
      <c r="M209" s="261" t="s">
        <v>1</v>
      </c>
      <c r="N209" s="262" t="s">
        <v>44</v>
      </c>
      <c r="O209" s="92"/>
      <c r="P209" s="263">
        <f>O209*H209</f>
        <v>0</v>
      </c>
      <c r="Q209" s="263">
        <v>0</v>
      </c>
      <c r="R209" s="263">
        <f>Q209*H209</f>
        <v>0</v>
      </c>
      <c r="S209" s="263">
        <v>0</v>
      </c>
      <c r="T209" s="26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65" t="s">
        <v>184</v>
      </c>
      <c r="AT209" s="265" t="s">
        <v>139</v>
      </c>
      <c r="AU209" s="265" t="s">
        <v>115</v>
      </c>
      <c r="AY209" s="16" t="s">
        <v>137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115</v>
      </c>
      <c r="BK209" s="139">
        <f>ROUND(I209*H209,2)</f>
        <v>0</v>
      </c>
      <c r="BL209" s="16" t="s">
        <v>184</v>
      </c>
      <c r="BM209" s="265" t="s">
        <v>379</v>
      </c>
    </row>
    <row r="210" s="13" customFormat="1">
      <c r="A210" s="13"/>
      <c r="B210" s="266"/>
      <c r="C210" s="267"/>
      <c r="D210" s="268" t="s">
        <v>161</v>
      </c>
      <c r="E210" s="269" t="s">
        <v>1</v>
      </c>
      <c r="F210" s="270" t="s">
        <v>351</v>
      </c>
      <c r="G210" s="267"/>
      <c r="H210" s="271">
        <v>15.9</v>
      </c>
      <c r="I210" s="272"/>
      <c r="J210" s="267"/>
      <c r="K210" s="267"/>
      <c r="L210" s="273"/>
      <c r="M210" s="274"/>
      <c r="N210" s="275"/>
      <c r="O210" s="275"/>
      <c r="P210" s="275"/>
      <c r="Q210" s="275"/>
      <c r="R210" s="275"/>
      <c r="S210" s="275"/>
      <c r="T210" s="27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7" t="s">
        <v>161</v>
      </c>
      <c r="AU210" s="277" t="s">
        <v>115</v>
      </c>
      <c r="AV210" s="13" t="s">
        <v>115</v>
      </c>
      <c r="AW210" s="13" t="s">
        <v>32</v>
      </c>
      <c r="AX210" s="13" t="s">
        <v>83</v>
      </c>
      <c r="AY210" s="277" t="s">
        <v>137</v>
      </c>
    </row>
    <row r="211" s="2" customFormat="1" ht="16.5" customHeight="1">
      <c r="A211" s="39"/>
      <c r="B211" s="40"/>
      <c r="C211" s="253" t="s">
        <v>380</v>
      </c>
      <c r="D211" s="253" t="s">
        <v>139</v>
      </c>
      <c r="E211" s="254" t="s">
        <v>381</v>
      </c>
      <c r="F211" s="255" t="s">
        <v>382</v>
      </c>
      <c r="G211" s="256" t="s">
        <v>159</v>
      </c>
      <c r="H211" s="257">
        <v>15.9</v>
      </c>
      <c r="I211" s="258"/>
      <c r="J211" s="259">
        <f>ROUND(I211*H211,2)</f>
        <v>0</v>
      </c>
      <c r="K211" s="260"/>
      <c r="L211" s="42"/>
      <c r="M211" s="261" t="s">
        <v>1</v>
      </c>
      <c r="N211" s="262" t="s">
        <v>44</v>
      </c>
      <c r="O211" s="92"/>
      <c r="P211" s="263">
        <f>O211*H211</f>
        <v>0</v>
      </c>
      <c r="Q211" s="263">
        <v>0</v>
      </c>
      <c r="R211" s="263">
        <f>Q211*H211</f>
        <v>0</v>
      </c>
      <c r="S211" s="263">
        <v>0</v>
      </c>
      <c r="T211" s="26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65" t="s">
        <v>184</v>
      </c>
      <c r="AT211" s="265" t="s">
        <v>139</v>
      </c>
      <c r="AU211" s="265" t="s">
        <v>115</v>
      </c>
      <c r="AY211" s="16" t="s">
        <v>137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115</v>
      </c>
      <c r="BK211" s="139">
        <f>ROUND(I211*H211,2)</f>
        <v>0</v>
      </c>
      <c r="BL211" s="16" t="s">
        <v>184</v>
      </c>
      <c r="BM211" s="265" t="s">
        <v>383</v>
      </c>
    </row>
    <row r="212" s="13" customFormat="1">
      <c r="A212" s="13"/>
      <c r="B212" s="266"/>
      <c r="C212" s="267"/>
      <c r="D212" s="268" t="s">
        <v>161</v>
      </c>
      <c r="E212" s="269" t="s">
        <v>1</v>
      </c>
      <c r="F212" s="270" t="s">
        <v>351</v>
      </c>
      <c r="G212" s="267"/>
      <c r="H212" s="271">
        <v>15.9</v>
      </c>
      <c r="I212" s="272"/>
      <c r="J212" s="267"/>
      <c r="K212" s="267"/>
      <c r="L212" s="273"/>
      <c r="M212" s="274"/>
      <c r="N212" s="275"/>
      <c r="O212" s="275"/>
      <c r="P212" s="275"/>
      <c r="Q212" s="275"/>
      <c r="R212" s="275"/>
      <c r="S212" s="275"/>
      <c r="T212" s="27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7" t="s">
        <v>161</v>
      </c>
      <c r="AU212" s="277" t="s">
        <v>115</v>
      </c>
      <c r="AV212" s="13" t="s">
        <v>115</v>
      </c>
      <c r="AW212" s="13" t="s">
        <v>32</v>
      </c>
      <c r="AX212" s="13" t="s">
        <v>83</v>
      </c>
      <c r="AY212" s="277" t="s">
        <v>137</v>
      </c>
    </row>
    <row r="213" s="2" customFormat="1" ht="21.75" customHeight="1">
      <c r="A213" s="39"/>
      <c r="B213" s="40"/>
      <c r="C213" s="253" t="s">
        <v>384</v>
      </c>
      <c r="D213" s="253" t="s">
        <v>139</v>
      </c>
      <c r="E213" s="254" t="s">
        <v>385</v>
      </c>
      <c r="F213" s="255" t="s">
        <v>386</v>
      </c>
      <c r="G213" s="256" t="s">
        <v>224</v>
      </c>
      <c r="H213" s="257">
        <v>0.29899999999999999</v>
      </c>
      <c r="I213" s="258"/>
      <c r="J213" s="259">
        <f>ROUND(I213*H213,2)</f>
        <v>0</v>
      </c>
      <c r="K213" s="260"/>
      <c r="L213" s="42"/>
      <c r="M213" s="261" t="s">
        <v>1</v>
      </c>
      <c r="N213" s="262" t="s">
        <v>44</v>
      </c>
      <c r="O213" s="92"/>
      <c r="P213" s="263">
        <f>O213*H213</f>
        <v>0</v>
      </c>
      <c r="Q213" s="263">
        <v>0</v>
      </c>
      <c r="R213" s="263">
        <f>Q213*H213</f>
        <v>0</v>
      </c>
      <c r="S213" s="263">
        <v>0</v>
      </c>
      <c r="T213" s="26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65" t="s">
        <v>184</v>
      </c>
      <c r="AT213" s="265" t="s">
        <v>139</v>
      </c>
      <c r="AU213" s="265" t="s">
        <v>115</v>
      </c>
      <c r="AY213" s="16" t="s">
        <v>137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115</v>
      </c>
      <c r="BK213" s="139">
        <f>ROUND(I213*H213,2)</f>
        <v>0</v>
      </c>
      <c r="BL213" s="16" t="s">
        <v>184</v>
      </c>
      <c r="BM213" s="265" t="s">
        <v>387</v>
      </c>
    </row>
    <row r="214" s="12" customFormat="1" ht="22.8" customHeight="1">
      <c r="A214" s="12"/>
      <c r="B214" s="237"/>
      <c r="C214" s="238"/>
      <c r="D214" s="239" t="s">
        <v>77</v>
      </c>
      <c r="E214" s="251" t="s">
        <v>388</v>
      </c>
      <c r="F214" s="251" t="s">
        <v>389</v>
      </c>
      <c r="G214" s="238"/>
      <c r="H214" s="238"/>
      <c r="I214" s="241"/>
      <c r="J214" s="252">
        <f>BK214</f>
        <v>0</v>
      </c>
      <c r="K214" s="238"/>
      <c r="L214" s="243"/>
      <c r="M214" s="244"/>
      <c r="N214" s="245"/>
      <c r="O214" s="245"/>
      <c r="P214" s="246">
        <f>SUM(P215:P220)</f>
        <v>0</v>
      </c>
      <c r="Q214" s="245"/>
      <c r="R214" s="246">
        <f>SUM(R215:R220)</f>
        <v>0.023365159999999999</v>
      </c>
      <c r="S214" s="245"/>
      <c r="T214" s="247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48" t="s">
        <v>115</v>
      </c>
      <c r="AT214" s="249" t="s">
        <v>77</v>
      </c>
      <c r="AU214" s="249" t="s">
        <v>83</v>
      </c>
      <c r="AY214" s="248" t="s">
        <v>137</v>
      </c>
      <c r="BK214" s="250">
        <f>SUM(BK215:BK220)</f>
        <v>0</v>
      </c>
    </row>
    <row r="215" s="2" customFormat="1" ht="21.75" customHeight="1">
      <c r="A215" s="39"/>
      <c r="B215" s="40"/>
      <c r="C215" s="253" t="s">
        <v>390</v>
      </c>
      <c r="D215" s="253" t="s">
        <v>139</v>
      </c>
      <c r="E215" s="254" t="s">
        <v>391</v>
      </c>
      <c r="F215" s="255" t="s">
        <v>392</v>
      </c>
      <c r="G215" s="256" t="s">
        <v>159</v>
      </c>
      <c r="H215" s="257">
        <v>47.683999999999998</v>
      </c>
      <c r="I215" s="258"/>
      <c r="J215" s="259">
        <f>ROUND(I215*H215,2)</f>
        <v>0</v>
      </c>
      <c r="K215" s="260"/>
      <c r="L215" s="42"/>
      <c r="M215" s="261" t="s">
        <v>1</v>
      </c>
      <c r="N215" s="262" t="s">
        <v>44</v>
      </c>
      <c r="O215" s="92"/>
      <c r="P215" s="263">
        <f>O215*H215</f>
        <v>0</v>
      </c>
      <c r="Q215" s="263">
        <v>0</v>
      </c>
      <c r="R215" s="263">
        <f>Q215*H215</f>
        <v>0</v>
      </c>
      <c r="S215" s="263">
        <v>0</v>
      </c>
      <c r="T215" s="26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65" t="s">
        <v>184</v>
      </c>
      <c r="AT215" s="265" t="s">
        <v>139</v>
      </c>
      <c r="AU215" s="265" t="s">
        <v>115</v>
      </c>
      <c r="AY215" s="16" t="s">
        <v>137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115</v>
      </c>
      <c r="BK215" s="139">
        <f>ROUND(I215*H215,2)</f>
        <v>0</v>
      </c>
      <c r="BL215" s="16" t="s">
        <v>184</v>
      </c>
      <c r="BM215" s="265" t="s">
        <v>393</v>
      </c>
    </row>
    <row r="216" s="2" customFormat="1" ht="21.75" customHeight="1">
      <c r="A216" s="39"/>
      <c r="B216" s="40"/>
      <c r="C216" s="253" t="s">
        <v>394</v>
      </c>
      <c r="D216" s="253" t="s">
        <v>139</v>
      </c>
      <c r="E216" s="254" t="s">
        <v>395</v>
      </c>
      <c r="F216" s="255" t="s">
        <v>396</v>
      </c>
      <c r="G216" s="256" t="s">
        <v>159</v>
      </c>
      <c r="H216" s="257">
        <v>47.683999999999998</v>
      </c>
      <c r="I216" s="258"/>
      <c r="J216" s="259">
        <f>ROUND(I216*H216,2)</f>
        <v>0</v>
      </c>
      <c r="K216" s="260"/>
      <c r="L216" s="42"/>
      <c r="M216" s="261" t="s">
        <v>1</v>
      </c>
      <c r="N216" s="262" t="s">
        <v>44</v>
      </c>
      <c r="O216" s="92"/>
      <c r="P216" s="263">
        <f>O216*H216</f>
        <v>0</v>
      </c>
      <c r="Q216" s="263">
        <v>0.00020000000000000001</v>
      </c>
      <c r="R216" s="263">
        <f>Q216*H216</f>
        <v>0.0095367999999999998</v>
      </c>
      <c r="S216" s="263">
        <v>0</v>
      </c>
      <c r="T216" s="26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65" t="s">
        <v>184</v>
      </c>
      <c r="AT216" s="265" t="s">
        <v>139</v>
      </c>
      <c r="AU216" s="265" t="s">
        <v>115</v>
      </c>
      <c r="AY216" s="16" t="s">
        <v>137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115</v>
      </c>
      <c r="BK216" s="139">
        <f>ROUND(I216*H216,2)</f>
        <v>0</v>
      </c>
      <c r="BL216" s="16" t="s">
        <v>184</v>
      </c>
      <c r="BM216" s="265" t="s">
        <v>397</v>
      </c>
    </row>
    <row r="217" s="13" customFormat="1">
      <c r="A217" s="13"/>
      <c r="B217" s="266"/>
      <c r="C217" s="267"/>
      <c r="D217" s="268" t="s">
        <v>161</v>
      </c>
      <c r="E217" s="269" t="s">
        <v>1</v>
      </c>
      <c r="F217" s="270" t="s">
        <v>191</v>
      </c>
      <c r="G217" s="267"/>
      <c r="H217" s="271">
        <v>21.687999999999999</v>
      </c>
      <c r="I217" s="272"/>
      <c r="J217" s="267"/>
      <c r="K217" s="267"/>
      <c r="L217" s="273"/>
      <c r="M217" s="274"/>
      <c r="N217" s="275"/>
      <c r="O217" s="275"/>
      <c r="P217" s="275"/>
      <c r="Q217" s="275"/>
      <c r="R217" s="275"/>
      <c r="S217" s="275"/>
      <c r="T217" s="27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7" t="s">
        <v>161</v>
      </c>
      <c r="AU217" s="277" t="s">
        <v>115</v>
      </c>
      <c r="AV217" s="13" t="s">
        <v>115</v>
      </c>
      <c r="AW217" s="13" t="s">
        <v>32</v>
      </c>
      <c r="AX217" s="13" t="s">
        <v>78</v>
      </c>
      <c r="AY217" s="277" t="s">
        <v>137</v>
      </c>
    </row>
    <row r="218" s="13" customFormat="1">
      <c r="A218" s="13"/>
      <c r="B218" s="266"/>
      <c r="C218" s="267"/>
      <c r="D218" s="268" t="s">
        <v>161</v>
      </c>
      <c r="E218" s="269" t="s">
        <v>1</v>
      </c>
      <c r="F218" s="270" t="s">
        <v>398</v>
      </c>
      <c r="G218" s="267"/>
      <c r="H218" s="271">
        <v>25.995999999999999</v>
      </c>
      <c r="I218" s="272"/>
      <c r="J218" s="267"/>
      <c r="K218" s="267"/>
      <c r="L218" s="273"/>
      <c r="M218" s="274"/>
      <c r="N218" s="275"/>
      <c r="O218" s="275"/>
      <c r="P218" s="275"/>
      <c r="Q218" s="275"/>
      <c r="R218" s="275"/>
      <c r="S218" s="275"/>
      <c r="T218" s="27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7" t="s">
        <v>161</v>
      </c>
      <c r="AU218" s="277" t="s">
        <v>115</v>
      </c>
      <c r="AV218" s="13" t="s">
        <v>115</v>
      </c>
      <c r="AW218" s="13" t="s">
        <v>32</v>
      </c>
      <c r="AX218" s="13" t="s">
        <v>78</v>
      </c>
      <c r="AY218" s="277" t="s">
        <v>137</v>
      </c>
    </row>
    <row r="219" s="14" customFormat="1">
      <c r="A219" s="14"/>
      <c r="B219" s="289"/>
      <c r="C219" s="290"/>
      <c r="D219" s="268" t="s">
        <v>161</v>
      </c>
      <c r="E219" s="291" t="s">
        <v>1</v>
      </c>
      <c r="F219" s="292" t="s">
        <v>399</v>
      </c>
      <c r="G219" s="290"/>
      <c r="H219" s="293">
        <v>47.683999999999998</v>
      </c>
      <c r="I219" s="294"/>
      <c r="J219" s="290"/>
      <c r="K219" s="290"/>
      <c r="L219" s="295"/>
      <c r="M219" s="296"/>
      <c r="N219" s="297"/>
      <c r="O219" s="297"/>
      <c r="P219" s="297"/>
      <c r="Q219" s="297"/>
      <c r="R219" s="297"/>
      <c r="S219" s="297"/>
      <c r="T219" s="29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99" t="s">
        <v>161</v>
      </c>
      <c r="AU219" s="299" t="s">
        <v>115</v>
      </c>
      <c r="AV219" s="14" t="s">
        <v>143</v>
      </c>
      <c r="AW219" s="14" t="s">
        <v>32</v>
      </c>
      <c r="AX219" s="14" t="s">
        <v>83</v>
      </c>
      <c r="AY219" s="299" t="s">
        <v>137</v>
      </c>
    </row>
    <row r="220" s="2" customFormat="1" ht="21.75" customHeight="1">
      <c r="A220" s="39"/>
      <c r="B220" s="40"/>
      <c r="C220" s="253" t="s">
        <v>400</v>
      </c>
      <c r="D220" s="253" t="s">
        <v>139</v>
      </c>
      <c r="E220" s="254" t="s">
        <v>401</v>
      </c>
      <c r="F220" s="255" t="s">
        <v>402</v>
      </c>
      <c r="G220" s="256" t="s">
        <v>159</v>
      </c>
      <c r="H220" s="257">
        <v>47.683999999999998</v>
      </c>
      <c r="I220" s="258"/>
      <c r="J220" s="259">
        <f>ROUND(I220*H220,2)</f>
        <v>0</v>
      </c>
      <c r="K220" s="260"/>
      <c r="L220" s="42"/>
      <c r="M220" s="300" t="s">
        <v>1</v>
      </c>
      <c r="N220" s="301" t="s">
        <v>44</v>
      </c>
      <c r="O220" s="302"/>
      <c r="P220" s="303">
        <f>O220*H220</f>
        <v>0</v>
      </c>
      <c r="Q220" s="303">
        <v>0.00029</v>
      </c>
      <c r="R220" s="303">
        <f>Q220*H220</f>
        <v>0.01382836</v>
      </c>
      <c r="S220" s="303">
        <v>0</v>
      </c>
      <c r="T220" s="30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65" t="s">
        <v>184</v>
      </c>
      <c r="AT220" s="265" t="s">
        <v>139</v>
      </c>
      <c r="AU220" s="265" t="s">
        <v>115</v>
      </c>
      <c r="AY220" s="16" t="s">
        <v>137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115</v>
      </c>
      <c r="BK220" s="139">
        <f>ROUND(I220*H220,2)</f>
        <v>0</v>
      </c>
      <c r="BL220" s="16" t="s">
        <v>184</v>
      </c>
      <c r="BM220" s="265" t="s">
        <v>403</v>
      </c>
    </row>
    <row r="221" s="2" customFormat="1" ht="6.96" customHeight="1">
      <c r="A221" s="39"/>
      <c r="B221" s="67"/>
      <c r="C221" s="68"/>
      <c r="D221" s="68"/>
      <c r="E221" s="68"/>
      <c r="F221" s="68"/>
      <c r="G221" s="68"/>
      <c r="H221" s="68"/>
      <c r="I221" s="195"/>
      <c r="J221" s="68"/>
      <c r="K221" s="68"/>
      <c r="L221" s="42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LX4gH9p3TIpbotWCOIWO+bFLuuDxT0qdFH4Q/HwQShEt13sKybei2ZYf/mGvfvJbw2WCCNMqMF+TXnY2HPmspQ==" hashValue="0YEv9yAJxk/SBee52fiOlyXX+SgMt6H3/UVNYMm7Ze/p3yTNFooCIomJbX5QhR9btxu+YhHDMig8vPCoo3yuXw==" algorithmName="SHA-512" password="CC35"/>
  <autoFilter ref="C132:K220"/>
  <mergeCells count="11">
    <mergeCell ref="E7:H7"/>
    <mergeCell ref="E16:H16"/>
    <mergeCell ref="E25:H25"/>
    <mergeCell ref="E85:H85"/>
    <mergeCell ref="D109:F109"/>
    <mergeCell ref="D110:F110"/>
    <mergeCell ref="D111:F111"/>
    <mergeCell ref="D112:F112"/>
    <mergeCell ref="D113:F11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2020-04-15T05:57:09Z</dcterms:created>
  <dcterms:modified xsi:type="dcterms:W3CDTF">2020-04-15T05:57:13Z</dcterms:modified>
</cp:coreProperties>
</file>